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leistä" sheetId="1" r:id="rId4"/>
    <sheet state="hidden" name="M-5ottelu" sheetId="2" r:id="rId5"/>
    <sheet state="hidden" name="W-5ottelu" sheetId="3" r:id="rId6"/>
    <sheet state="visible" name="10-ottelu" sheetId="4" r:id="rId7"/>
    <sheet state="visible" name="W-7ottelu" sheetId="5" r:id="rId8"/>
    <sheet state="hidden" name="M-halli7-ottelu" sheetId="6" r:id="rId9"/>
  </sheets>
  <definedNames/>
  <calcPr/>
</workbook>
</file>

<file path=xl/sharedStrings.xml><?xml version="1.0" encoding="utf-8"?>
<sst xmlns="http://schemas.openxmlformats.org/spreadsheetml/2006/main" count="180" uniqueCount="120">
  <si>
    <t>WMA on muuttanut moniottelujen ikäkertoimia 2023</t>
  </si>
  <si>
    <t>Oheisiin laskentataulukoihin on rakennettu laskukaavat, jotka muuntavat tehdyn</t>
  </si>
  <si>
    <t>veteraanituloksen ikäkertoimella, ja antaa muunnetulle tulokselle pisteet yleisen pistetaulukon mukaan.</t>
  </si>
  <si>
    <t>esim:</t>
  </si>
  <si>
    <t>Sarja:</t>
  </si>
  <si>
    <t>100m</t>
  </si>
  <si>
    <t>Pituus</t>
  </si>
  <si>
    <t>&lt; laji</t>
  </si>
  <si>
    <t>&lt; urheilijat tekemä tulos</t>
  </si>
  <si>
    <t>&lt; WMA:n virallinen sarjakohtainen ikäkerroin</t>
  </si>
  <si>
    <t>&lt; ikäkertoimella muunnettu tulos</t>
  </si>
  <si>
    <t>&lt; tuloksen pisteet</t>
  </si>
  <si>
    <t>Huom:</t>
  </si>
  <si>
    <t>…hyppyjen tulokset tulee syöttää sentteinä, heittojen tulokset metreinä, ja juoksujen sekunteina, (ei minuutteina).</t>
  </si>
  <si>
    <t>Miesten 5-ottelu, vuoden 2014 ikäkertoimilla.</t>
  </si>
  <si>
    <t>Keihäs</t>
  </si>
  <si>
    <t>200m</t>
  </si>
  <si>
    <t>Kiekko</t>
  </si>
  <si>
    <t>1500m</t>
  </si>
  <si>
    <t>J.Olli</t>
  </si>
  <si>
    <t>M.Leskelä</t>
  </si>
  <si>
    <t>T.Malinen</t>
  </si>
  <si>
    <t>M.Rautasalo</t>
  </si>
  <si>
    <t>T.Rajamäki</t>
  </si>
  <si>
    <t xml:space="preserve"> </t>
  </si>
  <si>
    <t>T.Jokinen</t>
  </si>
  <si>
    <t>P.Eriksson</t>
  </si>
  <si>
    <t>O.Villanen</t>
  </si>
  <si>
    <t>A.Kautto</t>
  </si>
  <si>
    <t>E.Hämäläinen</t>
  </si>
  <si>
    <t>E.Haapalainen</t>
  </si>
  <si>
    <t>100+</t>
  </si>
  <si>
    <t>Naisten 5-ottelu, vuoden 2014 ikäkertoimilla.</t>
  </si>
  <si>
    <t>kansainvälinen</t>
  </si>
  <si>
    <t>kotimainen</t>
  </si>
  <si>
    <t>Pika-aidat</t>
  </si>
  <si>
    <t>Korkeus</t>
  </si>
  <si>
    <t>Kuula</t>
  </si>
  <si>
    <t>800m</t>
  </si>
  <si>
    <t>Kansainvälinen</t>
  </si>
  <si>
    <t>Kotimainen</t>
  </si>
  <si>
    <t>M.Pessa</t>
  </si>
  <si>
    <t>K.Jatkola</t>
  </si>
  <si>
    <t>Kirsti Siekkinen</t>
  </si>
  <si>
    <t>A.Savolainen</t>
  </si>
  <si>
    <t>T.Kokkonen</t>
  </si>
  <si>
    <t>I.Sokero</t>
  </si>
  <si>
    <t>Miesten 10-ottelu WMA:n vuoden 2023 ikäkertoimilla</t>
  </si>
  <si>
    <t>400m</t>
  </si>
  <si>
    <t>Aidat</t>
  </si>
  <si>
    <t>Seiväs</t>
  </si>
  <si>
    <t>Antti Takala</t>
  </si>
  <si>
    <t>SpoVe</t>
  </si>
  <si>
    <t>Hannes Mäenpää</t>
  </si>
  <si>
    <t>Savonlinnan Riento</t>
  </si>
  <si>
    <t>Olli Valkama</t>
  </si>
  <si>
    <t>Iisalmen Visa</t>
  </si>
  <si>
    <t>Toni Juvonen</t>
  </si>
  <si>
    <t>Siilinjärven Ponnistus</t>
  </si>
  <si>
    <t>Tuomo Nurminen</t>
  </si>
  <si>
    <t>LahtiSport</t>
  </si>
  <si>
    <t>Tomi Ryynänen</t>
  </si>
  <si>
    <t>Kunto-Pirkat</t>
  </si>
  <si>
    <t>DNS</t>
  </si>
  <si>
    <t>DNF</t>
  </si>
  <si>
    <t>Lauri Ojanperä</t>
  </si>
  <si>
    <t>Vehmaisten Urheilijat</t>
  </si>
  <si>
    <t>Patrik Sandell</t>
  </si>
  <si>
    <t>Henry Andberg</t>
  </si>
  <si>
    <t>Helsingin Kisa-Veikot</t>
  </si>
  <si>
    <t>Matti Pesonen</t>
  </si>
  <si>
    <t>Keuruun Kisailijat</t>
  </si>
  <si>
    <t>Kari Elomäki</t>
  </si>
  <si>
    <t>Kenttäurheilijat-58</t>
  </si>
  <si>
    <t>Lasse Kaihlavirta</t>
  </si>
  <si>
    <t>Jukka Hannula</t>
  </si>
  <si>
    <t>Heikki Savolainen</t>
  </si>
  <si>
    <t>Kuopion Reipas</t>
  </si>
  <si>
    <t>Martti Pennanen</t>
  </si>
  <si>
    <t>Jukka-Pekka Hassinen</t>
  </si>
  <si>
    <t>Aulis Lind</t>
  </si>
  <si>
    <t>Reijo Häyrinen</t>
  </si>
  <si>
    <t>Jyväskylän Kenttäurheilijat</t>
  </si>
  <si>
    <t>Leo Lahtinen</t>
  </si>
  <si>
    <t>Jukka Järvenpää</t>
  </si>
  <si>
    <t>Heino Heikkilä</t>
  </si>
  <si>
    <t>Alahärmän Kisa</t>
  </si>
  <si>
    <t>Lasse Kyrö</t>
  </si>
  <si>
    <t>Jouni Särkijärvi</t>
  </si>
  <si>
    <t>Espoon Tapiot</t>
  </si>
  <si>
    <t>NH</t>
  </si>
  <si>
    <t>Lauri Laakso</t>
  </si>
  <si>
    <t>Muuramen Yritys</t>
  </si>
  <si>
    <t>Aarne Haapala</t>
  </si>
  <si>
    <t>Laihian Luja</t>
  </si>
  <si>
    <t>Naisten 7-ottelu WMA:n vuoden 2023 ikäkertoimilla</t>
  </si>
  <si>
    <t>Kirsi Helén</t>
  </si>
  <si>
    <t>Niina Malinen</t>
  </si>
  <si>
    <t>Katri Paananen</t>
  </si>
  <si>
    <t>Anette Mehtälä</t>
  </si>
  <si>
    <t>Katja Sillgren</t>
  </si>
  <si>
    <t>Virpi Hannuksela</t>
  </si>
  <si>
    <t>Anne Yli-Olli</t>
  </si>
  <si>
    <t>Minna Koivuniemi</t>
  </si>
  <si>
    <t>Vihdin Urheiluveteraanit</t>
  </si>
  <si>
    <t>Minna Katainen</t>
  </si>
  <si>
    <t>Virve Riikonen</t>
  </si>
  <si>
    <t>Helsingin Tarmo</t>
  </si>
  <si>
    <t>Marja Niska</t>
  </si>
  <si>
    <t>Annika Savolainen</t>
  </si>
  <si>
    <t>Pirjo Karetie</t>
  </si>
  <si>
    <t>Miesten Halli 7-ottelu WMA:n vuoden 2014 ikäkertoimilla</t>
  </si>
  <si>
    <t>60m</t>
  </si>
  <si>
    <t>60mAJ</t>
  </si>
  <si>
    <t>1000m</t>
  </si>
  <si>
    <t>J.Multanen</t>
  </si>
  <si>
    <t>J. Multanen</t>
  </si>
  <si>
    <t>R. Korpelainen</t>
  </si>
  <si>
    <t>L.Kyrö</t>
  </si>
  <si>
    <t>K.Poutiainen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</si>
</sst>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_m_k_-;\-* #,##0.00\ _m_k_-;_-* &quot;-&quot;??\ _m_k_-;_-@"/>
    <numFmt numFmtId="165" formatCode="_-* #,##0\ _m_k_-;\-* #,##0\ _m_k_-;_-* &quot;-&quot;\ _m_k_-;_-@"/>
    <numFmt numFmtId="166" formatCode="0.0000"/>
  </numFmts>
  <fonts count="11">
    <font>
      <sz val="10.0"/>
      <color rgb="FF000000"/>
      <name val="Arial"/>
      <scheme val="minor"/>
    </font>
    <font>
      <b/>
      <sz val="20.0"/>
      <color rgb="FFFF0000"/>
      <name val="Arial"/>
    </font>
    <font>
      <sz val="10.0"/>
      <color rgb="FFFF0000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  <font>
      <u/>
      <sz val="10.0"/>
      <color theme="10"/>
      <name val="Arial"/>
    </font>
    <font>
      <b/>
      <sz val="12.0"/>
      <color theme="1"/>
      <name val="Arial"/>
    </font>
    <font>
      <sz val="10.0"/>
      <color rgb="FF008000"/>
      <name val="Arial"/>
    </font>
    <font>
      <b/>
      <sz val="10.0"/>
      <color rgb="FF0066CC"/>
      <name val="Arial"/>
    </font>
    <font>
      <b/>
      <sz val="9.0"/>
      <color rgb="FF0066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EAF1DD"/>
        <bgColor rgb="FFEAF1D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Font="1"/>
    <xf borderId="1" fillId="3" fontId="3" numFmtId="0" xfId="0" applyAlignment="1" applyBorder="1" applyFill="1" applyFont="1">
      <alignment horizontal="center" shrinkToFit="0" vertical="bottom" wrapText="0"/>
    </xf>
    <xf borderId="0" fillId="0" fontId="3" numFmtId="0" xfId="0" applyFont="1"/>
    <xf borderId="0" fillId="0" fontId="4" numFmtId="0" xfId="0" applyAlignment="1" applyFont="1">
      <alignment horizontal="center" shrinkToFit="0" vertical="bottom" wrapText="0"/>
    </xf>
    <xf borderId="0" fillId="0" fontId="4" numFmtId="164" xfId="0" applyAlignment="1" applyFont="1" applyNumberFormat="1">
      <alignment horizontal="center" shrinkToFit="0" vertical="bottom" wrapText="0"/>
    </xf>
    <xf borderId="0" fillId="0" fontId="4" numFmtId="165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3" numFmtId="165" xfId="0" applyAlignment="1" applyFont="1" applyNumberFormat="1">
      <alignment horizontal="center" shrinkToFit="0" vertical="bottom" wrapText="0"/>
    </xf>
    <xf borderId="0" fillId="0" fontId="6" numFmtId="0" xfId="0" applyFont="1"/>
    <xf borderId="0" fillId="0" fontId="7" numFmtId="0" xfId="0" applyAlignment="1" applyFont="1">
      <alignment shrinkToFit="0" vertical="bottom" wrapText="0"/>
    </xf>
    <xf borderId="1" fillId="4" fontId="4" numFmtId="0" xfId="0" applyAlignment="1" applyBorder="1" applyFill="1" applyFont="1">
      <alignment horizontal="center" shrinkToFit="0" vertical="bottom" wrapText="0"/>
    </xf>
    <xf borderId="0" fillId="0" fontId="3" numFmtId="165" xfId="0" applyAlignment="1" applyFont="1" applyNumberForma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1" fillId="5" fontId="3" numFmtId="0" xfId="0" applyAlignment="1" applyBorder="1" applyFill="1" applyFont="1">
      <alignment horizontal="center" shrinkToFit="0" vertical="bottom" wrapText="0"/>
    </xf>
    <xf borderId="1" fillId="4" fontId="3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horizontal="center" shrinkToFit="0" vertical="bottom" wrapText="0"/>
    </xf>
    <xf borderId="1" fillId="2" fontId="4" numFmtId="164" xfId="0" applyAlignment="1" applyBorder="1" applyFont="1" applyNumberForma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1" fillId="2" fontId="3" numFmtId="164" xfId="0" applyAlignment="1" applyBorder="1" applyFont="1" applyNumberFormat="1">
      <alignment horizontal="center" shrinkToFit="0" vertical="bottom" wrapText="0"/>
    </xf>
    <xf borderId="1" fillId="2" fontId="4" numFmtId="165" xfId="0" applyAlignment="1" applyBorder="1" applyFont="1" applyNumberFormat="1">
      <alignment horizontal="center" shrinkToFit="0" vertical="bottom" wrapText="0"/>
    </xf>
    <xf borderId="1" fillId="2" fontId="3" numFmtId="165" xfId="0" applyAlignment="1" applyBorder="1" applyFont="1" applyNumberFormat="1">
      <alignment shrinkToFit="0" vertical="bottom" wrapText="0"/>
    </xf>
    <xf borderId="0" fillId="0" fontId="3" numFmtId="166" xfId="0" applyAlignment="1" applyFont="1" applyNumberFormat="1">
      <alignment horizontal="center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0" fontId="4" numFmtId="165" xfId="0" applyAlignment="1" applyFont="1" applyNumberFormat="1">
      <alignment horizontal="center" readingOrder="0"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8" numFmtId="165" xfId="0" applyAlignment="1" applyFont="1" applyNumberForma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2.13"/>
    <col customWidth="1" min="3" max="3" width="11.63"/>
    <col customWidth="1" min="4" max="26" width="8.0"/>
  </cols>
  <sheetData>
    <row r="1" ht="12.75" customHeight="1"/>
    <row r="2" ht="24.0" customHeight="1">
      <c r="A2" s="1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</row>
    <row r="3" ht="12.75" customHeight="1">
      <c r="A3" s="4"/>
    </row>
    <row r="4" ht="12.75" customHeight="1">
      <c r="A4" s="5" t="s">
        <v>1</v>
      </c>
    </row>
    <row r="5" ht="12.75" customHeight="1">
      <c r="A5" s="5" t="s">
        <v>2</v>
      </c>
    </row>
    <row r="6" ht="12.75" customHeight="1"/>
    <row r="7" ht="12.75" customHeight="1">
      <c r="A7" s="5" t="s">
        <v>3</v>
      </c>
    </row>
    <row r="8" ht="12.75" customHeight="1">
      <c r="A8" s="6" t="s">
        <v>4</v>
      </c>
      <c r="B8" s="6" t="s">
        <v>5</v>
      </c>
      <c r="C8" s="6" t="s">
        <v>6</v>
      </c>
      <c r="D8" s="7" t="s">
        <v>7</v>
      </c>
    </row>
    <row r="9" ht="12.75" customHeight="1">
      <c r="A9" s="8">
        <v>40.0</v>
      </c>
      <c r="B9" s="9">
        <v>11.95</v>
      </c>
      <c r="C9" s="10">
        <v>642.0</v>
      </c>
      <c r="D9" s="7" t="s">
        <v>8</v>
      </c>
    </row>
    <row r="10" ht="12.75" customHeight="1">
      <c r="A10" s="11"/>
      <c r="B10" s="11">
        <v>0.9668</v>
      </c>
      <c r="C10" s="11">
        <v>1.0972</v>
      </c>
      <c r="D10" s="7" t="s">
        <v>9</v>
      </c>
    </row>
    <row r="11" ht="12.75" customHeight="1">
      <c r="A11" s="11"/>
      <c r="B11" s="12">
        <f>+ROUNDUP((B9*B10),2)</f>
        <v>11.56</v>
      </c>
      <c r="C11" s="13">
        <f>+TRUNC((C9*C10),0)</f>
        <v>704</v>
      </c>
      <c r="D11" s="7" t="s">
        <v>10</v>
      </c>
    </row>
    <row r="12" ht="12.75" customHeight="1">
      <c r="A12" s="10"/>
      <c r="B12" s="10">
        <f>TRUNC(25.4347*(18-B11)^1.81)</f>
        <v>740</v>
      </c>
      <c r="C12" s="10">
        <f>TRUNC(0.14354*(C11-220)^1.4)</f>
        <v>823</v>
      </c>
      <c r="D12" s="7" t="s">
        <v>11</v>
      </c>
    </row>
    <row r="13" ht="12.75" customHeight="1">
      <c r="A13" s="5" t="s">
        <v>12</v>
      </c>
    </row>
    <row r="14" ht="12.75" customHeight="1">
      <c r="A14" s="7" t="s">
        <v>13</v>
      </c>
    </row>
    <row r="15" ht="12.75" customHeight="1"/>
    <row r="16" ht="12.75" customHeight="1"/>
    <row r="17" ht="12.75" customHeight="1">
      <c r="B17" s="14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1.63"/>
    <col customWidth="1" min="3" max="3" width="12.38"/>
    <col customWidth="1" min="4" max="4" width="12.0"/>
    <col customWidth="1" min="5" max="5" width="12.63"/>
    <col customWidth="1" min="6" max="6" width="13.5"/>
    <col customWidth="1" min="7" max="7" width="12.0"/>
    <col customWidth="1" min="8" max="8" width="12.13"/>
    <col customWidth="1" min="9" max="26" width="8.0"/>
  </cols>
  <sheetData>
    <row r="1" ht="15.0" customHeight="1">
      <c r="A1" s="15" t="s">
        <v>14</v>
      </c>
    </row>
    <row r="2" ht="12.75" customHeight="1"/>
    <row r="3" ht="12.75" customHeight="1">
      <c r="B3" s="16" t="s">
        <v>6</v>
      </c>
      <c r="C3" s="16" t="s">
        <v>15</v>
      </c>
      <c r="D3" s="16" t="s">
        <v>16</v>
      </c>
      <c r="E3" s="16" t="s">
        <v>17</v>
      </c>
      <c r="F3" s="16" t="s">
        <v>18</v>
      </c>
    </row>
    <row r="4" ht="12.75" customHeight="1">
      <c r="B4" s="11"/>
    </row>
    <row r="5" ht="12.75" customHeight="1">
      <c r="A5" s="8">
        <v>30.0</v>
      </c>
      <c r="B5" s="10">
        <v>685.0</v>
      </c>
      <c r="C5" s="9">
        <v>52.97</v>
      </c>
      <c r="D5" s="9">
        <v>23.14</v>
      </c>
      <c r="E5" s="9">
        <v>41.36</v>
      </c>
      <c r="F5" s="9">
        <f>5*60+23.11</f>
        <v>323.11</v>
      </c>
    </row>
    <row r="6" ht="12.75" customHeight="1">
      <c r="A6" s="11"/>
      <c r="B6" s="11">
        <v>1.0</v>
      </c>
      <c r="C6" s="11">
        <v>1.0</v>
      </c>
      <c r="D6" s="11">
        <v>1.0</v>
      </c>
      <c r="E6" s="11">
        <v>1.0</v>
      </c>
      <c r="F6" s="11">
        <v>1.0</v>
      </c>
    </row>
    <row r="7" ht="12.75" customHeight="1">
      <c r="A7" s="11"/>
      <c r="B7" s="13">
        <f>+TRUNC((B5*B6),0)</f>
        <v>685</v>
      </c>
      <c r="C7" s="12">
        <f>+TRUNC((C5*C6),2)</f>
        <v>52.97</v>
      </c>
      <c r="D7" s="12">
        <f>+ROUNDUP((D5*D6),2)</f>
        <v>23.14</v>
      </c>
      <c r="E7" s="12">
        <f>+TRUNC((E5*E6),2)</f>
        <v>41.36</v>
      </c>
      <c r="F7" s="12">
        <f>+ROUNDUP((F5*F6),2)</f>
        <v>323.11</v>
      </c>
    </row>
    <row r="8" ht="12.75" customHeight="1">
      <c r="A8" s="13"/>
      <c r="B8" s="10">
        <f>TRUNC(0.14354*(B7-220)^1.4)</f>
        <v>778</v>
      </c>
      <c r="C8" s="10">
        <f>TRUNC(10.14*(C7-7)^1.08)</f>
        <v>633</v>
      </c>
      <c r="D8" s="10">
        <f>TRUNC(5.8425*(38-D7)^1.81)</f>
        <v>772</v>
      </c>
      <c r="E8" s="10">
        <f>TRUNC(12.91*(E7-4)^1.1)</f>
        <v>692</v>
      </c>
      <c r="F8" s="10">
        <f>TRUNC(0.03768*(480-F7)^1.85)</f>
        <v>434</v>
      </c>
      <c r="G8" s="17">
        <f>B8+C8+D8+E8+F8</f>
        <v>3309</v>
      </c>
      <c r="H8" s="5" t="s">
        <v>19</v>
      </c>
    </row>
    <row r="9" ht="12.75" customHeight="1">
      <c r="B9" s="11"/>
    </row>
    <row r="10" ht="12.75" customHeight="1">
      <c r="A10" s="8">
        <v>35.0</v>
      </c>
      <c r="B10" s="10">
        <v>635.0</v>
      </c>
      <c r="C10" s="9">
        <v>50.83</v>
      </c>
      <c r="D10" s="9">
        <v>24.9</v>
      </c>
      <c r="E10" s="9">
        <v>39.11</v>
      </c>
      <c r="F10" s="9">
        <f>5*60+15.75</f>
        <v>315.75</v>
      </c>
      <c r="I10" s="10"/>
      <c r="J10" s="9"/>
      <c r="K10" s="9"/>
      <c r="L10" s="9"/>
      <c r="M10" s="9"/>
    </row>
    <row r="11" ht="12.75" customHeight="1">
      <c r="A11" s="11"/>
      <c r="B11" s="11">
        <v>1.0317</v>
      </c>
      <c r="C11" s="11">
        <v>1.0126</v>
      </c>
      <c r="D11" s="11">
        <v>0.9837</v>
      </c>
      <c r="E11" s="11">
        <v>1.0143</v>
      </c>
      <c r="F11" s="11">
        <v>0.9913</v>
      </c>
    </row>
    <row r="12" ht="12.75" customHeight="1">
      <c r="A12" s="11"/>
      <c r="B12" s="13">
        <f>+TRUNC((B10*B11),0)</f>
        <v>655</v>
      </c>
      <c r="C12" s="12">
        <f>+TRUNC((C10*C11),2)</f>
        <v>51.47</v>
      </c>
      <c r="D12" s="12">
        <f>+ROUNDUP((D10*D11),2)</f>
        <v>24.5</v>
      </c>
      <c r="E12" s="12">
        <f>+TRUNC((E10*E11),2)</f>
        <v>39.66</v>
      </c>
      <c r="F12" s="12">
        <f>+ROUNDUP((F10*F11),2)</f>
        <v>313.01</v>
      </c>
      <c r="G12" s="11">
        <v>3113.0</v>
      </c>
      <c r="H12" s="18" t="s">
        <v>20</v>
      </c>
    </row>
    <row r="13" ht="12.75" customHeight="1">
      <c r="A13" s="13"/>
      <c r="B13" s="10">
        <f>TRUNC(0.14354*(B12-220)^1.4)</f>
        <v>709</v>
      </c>
      <c r="C13" s="10">
        <f>TRUNC(10.14*(C12-7)^1.08)</f>
        <v>610</v>
      </c>
      <c r="D13" s="10">
        <f>TRUNC(5.8425*(38-D12)^1.81)</f>
        <v>649</v>
      </c>
      <c r="E13" s="10">
        <f>TRUNC(12.91*(E12-4)^1.1)</f>
        <v>658</v>
      </c>
      <c r="F13" s="10">
        <f>TRUNC(0.03768*(480-F12)^1.85)</f>
        <v>487</v>
      </c>
      <c r="G13" s="17">
        <f>B13+C13+D13+E13+F13</f>
        <v>3113</v>
      </c>
      <c r="H13" s="19" t="s">
        <v>21</v>
      </c>
    </row>
    <row r="14" ht="12.75" customHeight="1">
      <c r="B14" s="8"/>
      <c r="C14" s="8"/>
      <c r="D14" s="8"/>
      <c r="E14" s="8"/>
      <c r="F14" s="8"/>
    </row>
    <row r="15" ht="12.75" customHeight="1">
      <c r="A15" s="8">
        <v>40.0</v>
      </c>
      <c r="B15" s="10">
        <v>577.0</v>
      </c>
      <c r="C15" s="9">
        <v>48.91</v>
      </c>
      <c r="D15" s="9">
        <v>23.2</v>
      </c>
      <c r="E15" s="9">
        <v>31.59</v>
      </c>
      <c r="F15" s="9">
        <f>4*60+43.5</f>
        <v>283.5</v>
      </c>
    </row>
    <row r="16" ht="12.75" customHeight="1">
      <c r="A16" s="11"/>
      <c r="B16" s="11">
        <v>1.0899</v>
      </c>
      <c r="C16" s="11">
        <v>1.0862</v>
      </c>
      <c r="D16" s="11">
        <v>0.9536</v>
      </c>
      <c r="E16" s="11">
        <v>1.1014</v>
      </c>
      <c r="F16" s="11">
        <v>0.9519</v>
      </c>
    </row>
    <row r="17" ht="12.75" customHeight="1">
      <c r="A17" s="11"/>
      <c r="B17" s="13">
        <f>+TRUNC((B15*B16),0)</f>
        <v>628</v>
      </c>
      <c r="C17" s="12">
        <f>+TRUNC((C15*C16),2)</f>
        <v>53.12</v>
      </c>
      <c r="D17" s="12">
        <f>+ROUNDUP((D15*D16),2)</f>
        <v>22.13</v>
      </c>
      <c r="E17" s="12">
        <f>+TRUNC((E15*E16),2)</f>
        <v>34.79</v>
      </c>
      <c r="F17" s="12">
        <f>+ROUNDUP((F15*F16),2)</f>
        <v>269.87</v>
      </c>
    </row>
    <row r="18" ht="12.75" customHeight="1">
      <c r="A18" s="10"/>
      <c r="B18" s="10">
        <f>TRUNC(0.14354*(B17-220)^1.4)</f>
        <v>648</v>
      </c>
      <c r="C18" s="10">
        <f>TRUNC(10.14*(C17-7)^1.08)</f>
        <v>635</v>
      </c>
      <c r="D18" s="10">
        <f>TRUNC(5.8425*(38-D17)^1.81)</f>
        <v>870</v>
      </c>
      <c r="E18" s="10">
        <f>TRUNC(12.91*(E17-4)^1.1)</f>
        <v>559</v>
      </c>
      <c r="F18" s="10">
        <f>TRUNC(0.03768*(480-F17)^1.85)</f>
        <v>745</v>
      </c>
      <c r="G18" s="17">
        <f>B18+C18+D18+E18+F18</f>
        <v>3457</v>
      </c>
      <c r="H18" s="5" t="s">
        <v>20</v>
      </c>
    </row>
    <row r="19" ht="12.75" customHeight="1">
      <c r="A19" s="4"/>
      <c r="B19" s="8"/>
      <c r="C19" s="8"/>
      <c r="D19" s="8"/>
      <c r="E19" s="8"/>
      <c r="F19" s="8"/>
    </row>
    <row r="20" ht="12.75" customHeight="1">
      <c r="A20" s="8">
        <v>45.0</v>
      </c>
      <c r="B20" s="10">
        <v>572.0</v>
      </c>
      <c r="C20" s="9">
        <v>48.91</v>
      </c>
      <c r="D20" s="9">
        <v>24.02</v>
      </c>
      <c r="E20" s="9">
        <v>32.25</v>
      </c>
      <c r="F20" s="9">
        <f>5*60+6.42</f>
        <v>306.42</v>
      </c>
    </row>
    <row r="21" ht="12.75" customHeight="1">
      <c r="A21" s="11"/>
      <c r="B21" s="11">
        <v>1.1551</v>
      </c>
      <c r="C21" s="11">
        <v>1.1716</v>
      </c>
      <c r="D21" s="11">
        <v>0.9235</v>
      </c>
      <c r="E21" s="11">
        <v>1.2049</v>
      </c>
      <c r="F21" s="11">
        <v>0.9125</v>
      </c>
    </row>
    <row r="22" ht="12.75" customHeight="1">
      <c r="A22" s="11"/>
      <c r="B22" s="13">
        <f>+TRUNC((B20*B21),0)</f>
        <v>660</v>
      </c>
      <c r="C22" s="12">
        <f>+TRUNC((C20*C21),2)</f>
        <v>57.3</v>
      </c>
      <c r="D22" s="12">
        <f>+ROUNDUP((D20*D21),2)</f>
        <v>22.19</v>
      </c>
      <c r="E22" s="12">
        <f>+TRUNC((E20*E21),2)</f>
        <v>38.85</v>
      </c>
      <c r="F22" s="12">
        <f>+ROUNDUP((F20*F21),2)</f>
        <v>279.61</v>
      </c>
    </row>
    <row r="23" ht="12.75" customHeight="1">
      <c r="A23" s="13"/>
      <c r="B23" s="10">
        <f>TRUNC(0.14354*(B22-220)^1.4)</f>
        <v>720</v>
      </c>
      <c r="C23" s="10">
        <f>TRUNC(10.14*(C22-7)^1.08)</f>
        <v>697</v>
      </c>
      <c r="D23" s="10">
        <f>TRUNC(5.8425*(38-D22)^1.81)</f>
        <v>864</v>
      </c>
      <c r="E23" s="10">
        <f>TRUNC(12.91*(E22-4)^1.1)</f>
        <v>641</v>
      </c>
      <c r="F23" s="10">
        <f>TRUNC(0.03768*(480-F22)^1.85)</f>
        <v>683</v>
      </c>
      <c r="G23" s="17">
        <f>B23+C23+D23+E23+F23</f>
        <v>3605</v>
      </c>
      <c r="H23" s="5" t="s">
        <v>20</v>
      </c>
    </row>
    <row r="24" ht="12.75" customHeight="1">
      <c r="B24" s="11"/>
      <c r="C24" s="11"/>
      <c r="D24" s="11"/>
      <c r="E24" s="11"/>
      <c r="F24" s="11"/>
    </row>
    <row r="25" ht="12.75" customHeight="1">
      <c r="A25" s="8">
        <v>50.0</v>
      </c>
      <c r="B25" s="10">
        <v>487.0</v>
      </c>
      <c r="C25" s="9">
        <v>44.86</v>
      </c>
      <c r="D25" s="9">
        <v>27.01</v>
      </c>
      <c r="E25" s="9">
        <v>34.43</v>
      </c>
      <c r="F25" s="9">
        <f>5*60+20.99</f>
        <v>320.99</v>
      </c>
    </row>
    <row r="26" ht="12.75" customHeight="1">
      <c r="A26" s="11"/>
      <c r="B26" s="11">
        <v>1.2286</v>
      </c>
      <c r="C26" s="11">
        <v>1.2278</v>
      </c>
      <c r="D26" s="11">
        <v>0.8934</v>
      </c>
      <c r="E26" s="11">
        <v>1.0218</v>
      </c>
      <c r="F26" s="11">
        <v>0.8731</v>
      </c>
    </row>
    <row r="27" ht="12.75" customHeight="1">
      <c r="A27" s="11"/>
      <c r="B27" s="13">
        <f>+TRUNC((B25*B26),0)</f>
        <v>598</v>
      </c>
      <c r="C27" s="12">
        <f>+TRUNC((C25*C26),2)</f>
        <v>55.07</v>
      </c>
      <c r="D27" s="12">
        <f>+ROUNDUP((D25*D26),2)</f>
        <v>24.14</v>
      </c>
      <c r="E27" s="12">
        <f>+TRUNC((E25*E26),2)</f>
        <v>35.18</v>
      </c>
      <c r="F27" s="12">
        <f>+ROUNDUP((F25*F26),2)</f>
        <v>280.26</v>
      </c>
    </row>
    <row r="28" ht="12.75" customHeight="1">
      <c r="A28" s="13"/>
      <c r="B28" s="10">
        <f>TRUNC(0.14354*(B27-220)^1.4)</f>
        <v>582</v>
      </c>
      <c r="C28" s="10">
        <f>TRUNC(10.14*(C27-7)^1.08)</f>
        <v>664</v>
      </c>
      <c r="D28" s="10">
        <f>TRUNC(5.8425*(38-D27)^1.81)</f>
        <v>681</v>
      </c>
      <c r="E28" s="10">
        <f>TRUNC(12.91*(E27-4)^1.1)</f>
        <v>567</v>
      </c>
      <c r="F28" s="10">
        <f>TRUNC(0.03768*(480-F27)^1.85)</f>
        <v>679</v>
      </c>
      <c r="G28" s="17">
        <f>B28+C28+D28+E28+F28</f>
        <v>3173</v>
      </c>
      <c r="H28" s="5" t="s">
        <v>22</v>
      </c>
    </row>
    <row r="29" ht="12.75" customHeight="1">
      <c r="B29" s="11"/>
      <c r="C29" s="11"/>
      <c r="D29" s="11"/>
      <c r="E29" s="11"/>
      <c r="F29" s="11"/>
    </row>
    <row r="30" ht="12.75" customHeight="1">
      <c r="A30" s="8">
        <v>55.0</v>
      </c>
      <c r="B30" s="10">
        <v>556.0</v>
      </c>
      <c r="C30" s="9">
        <v>38.42</v>
      </c>
      <c r="D30" s="9">
        <v>25.71</v>
      </c>
      <c r="E30" s="9">
        <v>36.72</v>
      </c>
      <c r="F30" s="9">
        <f>6*60+42.12</f>
        <v>402.12</v>
      </c>
      <c r="I30" s="10"/>
      <c r="J30" s="9"/>
      <c r="K30" s="9"/>
      <c r="L30" s="9"/>
      <c r="M30" s="9"/>
    </row>
    <row r="31" ht="12.75" customHeight="1">
      <c r="A31" s="11"/>
      <c r="B31" s="11">
        <v>1.3121</v>
      </c>
      <c r="C31" s="11">
        <v>1.338</v>
      </c>
      <c r="D31" s="11">
        <v>0.8633</v>
      </c>
      <c r="E31" s="11">
        <v>1.1103</v>
      </c>
      <c r="F31" s="11">
        <v>0.8337</v>
      </c>
    </row>
    <row r="32" ht="12.75" customHeight="1">
      <c r="A32" s="11"/>
      <c r="B32" s="13">
        <f>+TRUNC((B30*B31),0)</f>
        <v>729</v>
      </c>
      <c r="C32" s="12">
        <f>+TRUNC((C30*C31),2)</f>
        <v>51.4</v>
      </c>
      <c r="D32" s="12">
        <f>+ROUNDUP((D30*D31),2)</f>
        <v>22.2</v>
      </c>
      <c r="E32" s="12">
        <f>+TRUNC((E30*E31),2)</f>
        <v>40.77</v>
      </c>
      <c r="F32" s="12">
        <f>+ROUNDUP((F30*F31),2)</f>
        <v>335.25</v>
      </c>
    </row>
    <row r="33" ht="12.75" customHeight="1">
      <c r="A33" s="13"/>
      <c r="B33" s="10">
        <f>TRUNC(0.14354*(B32-220)^1.4)</f>
        <v>883</v>
      </c>
      <c r="C33" s="10">
        <f>TRUNC(10.14*(C32-7)^1.08)</f>
        <v>609</v>
      </c>
      <c r="D33" s="10">
        <f>TRUNC(5.8425*(38-D32)^1.81)</f>
        <v>863</v>
      </c>
      <c r="E33" s="10">
        <f>TRUNC(12.91*(E32-4)^1.1)</f>
        <v>680</v>
      </c>
      <c r="F33" s="10">
        <f>TRUNC(0.03768*(480-F32)^1.85)</f>
        <v>374</v>
      </c>
      <c r="G33" s="17">
        <f>B33+C33+D33+E33+F33</f>
        <v>3409</v>
      </c>
      <c r="H33" s="19" t="s">
        <v>23</v>
      </c>
    </row>
    <row r="34" ht="12.75" customHeight="1">
      <c r="A34" s="5" t="s">
        <v>24</v>
      </c>
      <c r="B34" s="11"/>
      <c r="C34" s="11"/>
      <c r="D34" s="11"/>
      <c r="E34" s="11"/>
      <c r="F34" s="11"/>
    </row>
    <row r="35" ht="12.75" customHeight="1">
      <c r="A35" s="8">
        <v>60.0</v>
      </c>
      <c r="B35" s="10">
        <v>488.0</v>
      </c>
      <c r="C35" s="9">
        <v>34.0</v>
      </c>
      <c r="D35" s="9">
        <v>28.46</v>
      </c>
      <c r="E35" s="9">
        <v>35.19</v>
      </c>
      <c r="F35" s="9">
        <f>5*60+31.63</f>
        <v>331.63</v>
      </c>
    </row>
    <row r="36" ht="12.75" customHeight="1">
      <c r="A36" s="11"/>
      <c r="B36" s="11">
        <v>1.4078</v>
      </c>
      <c r="C36" s="11">
        <v>1.414</v>
      </c>
      <c r="D36" s="11">
        <v>0.8332</v>
      </c>
      <c r="E36" s="11">
        <v>1.0628</v>
      </c>
      <c r="F36" s="11">
        <v>0.7939</v>
      </c>
    </row>
    <row r="37" ht="12.75" customHeight="1">
      <c r="A37" s="11"/>
      <c r="B37" s="13">
        <f>+TRUNC((B35*B36),0)</f>
        <v>687</v>
      </c>
      <c r="C37" s="12">
        <f>+TRUNC((C35*C36),2)</f>
        <v>48.07</v>
      </c>
      <c r="D37" s="12">
        <f>+ROUNDUP((D35*D36),2)</f>
        <v>23.72</v>
      </c>
      <c r="E37" s="12">
        <f>+TRUNC((E35*E36),2)</f>
        <v>37.39</v>
      </c>
      <c r="F37" s="12">
        <f>+ROUNDUP((F35*F36),2)</f>
        <v>263.29</v>
      </c>
    </row>
    <row r="38" ht="12.75" customHeight="1">
      <c r="A38" s="13"/>
      <c r="B38" s="10">
        <f>TRUNC(0.14354*(B37-220)^1.4)</f>
        <v>783</v>
      </c>
      <c r="C38" s="10">
        <f>TRUNC(10.14*(C37-7)^1.08)</f>
        <v>560</v>
      </c>
      <c r="D38" s="10">
        <f>TRUNC(5.8425*(38-D37)^1.81)</f>
        <v>718</v>
      </c>
      <c r="E38" s="10">
        <f>TRUNC(12.91*(E37-4)^1.1)</f>
        <v>612</v>
      </c>
      <c r="F38" s="10">
        <f>TRUNC(0.03768*(480-F37)^1.85)</f>
        <v>789</v>
      </c>
      <c r="G38" s="17">
        <f>B38+C38+D38+E38+F38</f>
        <v>3462</v>
      </c>
      <c r="H38" s="5" t="s">
        <v>25</v>
      </c>
    </row>
    <row r="39" ht="12.75" customHeight="1">
      <c r="B39" s="11"/>
      <c r="C39" s="11"/>
      <c r="D39" s="11"/>
      <c r="E39" s="11"/>
      <c r="F39" s="11"/>
    </row>
    <row r="40" ht="12.75" customHeight="1">
      <c r="A40" s="8">
        <v>65.0</v>
      </c>
      <c r="B40" s="10">
        <v>477.0</v>
      </c>
      <c r="C40" s="9">
        <v>38.21</v>
      </c>
      <c r="D40" s="9">
        <v>28.94</v>
      </c>
      <c r="E40" s="9">
        <v>39.51</v>
      </c>
      <c r="F40" s="9">
        <f>6*60+30.87</f>
        <v>390.87</v>
      </c>
    </row>
    <row r="41" ht="12.75" customHeight="1">
      <c r="A41" s="11"/>
      <c r="B41" s="11">
        <v>1.5186</v>
      </c>
      <c r="C41" s="11">
        <v>1.562</v>
      </c>
      <c r="D41" s="11">
        <v>0.8007</v>
      </c>
      <c r="E41" s="11">
        <v>1.1637</v>
      </c>
      <c r="F41" s="11">
        <v>0.7529</v>
      </c>
    </row>
    <row r="42" ht="12.75" customHeight="1">
      <c r="A42" s="11"/>
      <c r="B42" s="13">
        <f>+TRUNC((B40*B41),0)</f>
        <v>724</v>
      </c>
      <c r="C42" s="12">
        <f>+TRUNC((C40*C41),2)</f>
        <v>59.68</v>
      </c>
      <c r="D42" s="12">
        <f>+ROUNDUP((D40*D41),2)</f>
        <v>23.18</v>
      </c>
      <c r="E42" s="12">
        <f>+TRUNC((E40*E41),2)</f>
        <v>45.97</v>
      </c>
      <c r="F42" s="12">
        <f>+ROUNDUP((F40*F41),2)</f>
        <v>294.29</v>
      </c>
    </row>
    <row r="43" ht="12.75" customHeight="1">
      <c r="A43" s="13"/>
      <c r="B43" s="10">
        <f>TRUNC(0.14354*(B42-220)^1.4)</f>
        <v>871</v>
      </c>
      <c r="C43" s="10">
        <f>TRUNC(10.14*(C42-7)^1.08)</f>
        <v>733</v>
      </c>
      <c r="D43" s="10">
        <f>TRUNC(5.8425*(38-D42)^1.81)</f>
        <v>768</v>
      </c>
      <c r="E43" s="10">
        <f>TRUNC(12.91*(E42-4)^1.1)</f>
        <v>787</v>
      </c>
      <c r="F43" s="10">
        <f>TRUNC(0.03768*(480-F42)^1.85)</f>
        <v>593</v>
      </c>
      <c r="G43" s="17">
        <f>B43+C43+D43+E43+F43</f>
        <v>3752</v>
      </c>
      <c r="H43" s="5" t="s">
        <v>26</v>
      </c>
    </row>
    <row r="44" ht="12.75" customHeight="1">
      <c r="B44" s="11"/>
    </row>
    <row r="45" ht="12.75" customHeight="1">
      <c r="A45" s="8">
        <v>70.0</v>
      </c>
      <c r="B45" s="10">
        <v>457.0</v>
      </c>
      <c r="C45" s="9">
        <v>39.11</v>
      </c>
      <c r="D45" s="9">
        <v>30.61</v>
      </c>
      <c r="E45" s="9">
        <v>36.36</v>
      </c>
      <c r="F45" s="9">
        <f>7*60+9.44</f>
        <v>429.44</v>
      </c>
    </row>
    <row r="46" ht="12.75" customHeight="1">
      <c r="A46" s="11"/>
      <c r="B46" s="11">
        <v>1.6482</v>
      </c>
      <c r="C46" s="11">
        <v>1.6801</v>
      </c>
      <c r="D46" s="11">
        <v>0.7642</v>
      </c>
      <c r="E46" s="11">
        <v>1.2781</v>
      </c>
      <c r="F46" s="11">
        <v>0.7079</v>
      </c>
    </row>
    <row r="47" ht="12.75" customHeight="1">
      <c r="A47" s="11"/>
      <c r="B47" s="13">
        <f>+TRUNC((B45*B46),0)</f>
        <v>753</v>
      </c>
      <c r="C47" s="12">
        <f>+TRUNC((C45*C46),2)</f>
        <v>65.7</v>
      </c>
      <c r="D47" s="12">
        <f>+ROUNDUP((D45*D46),2)</f>
        <v>23.4</v>
      </c>
      <c r="E47" s="12">
        <f>+TRUNC((E45*E46),2)</f>
        <v>46.47</v>
      </c>
      <c r="F47" s="12">
        <f>+ROUNDUP((F45*F46),2)</f>
        <v>304.01</v>
      </c>
    </row>
    <row r="48" ht="12.75" customHeight="1">
      <c r="A48" s="13"/>
      <c r="B48" s="10">
        <f>TRUNC(0.14354*(B47-220)^1.4)</f>
        <v>942</v>
      </c>
      <c r="C48" s="10">
        <f>TRUNC(10.14*(C47-7)^1.08)</f>
        <v>824</v>
      </c>
      <c r="D48" s="10">
        <f>TRUNC(5.8425*(38-D47)^1.81)</f>
        <v>748</v>
      </c>
      <c r="E48" s="10">
        <f>TRUNC(12.91*(E47-4)^1.1)</f>
        <v>797</v>
      </c>
      <c r="F48" s="10">
        <f>TRUNC(0.03768*(480-F47)^1.85)</f>
        <v>537</v>
      </c>
      <c r="G48" s="17">
        <f>B48+C48+D48+E48+F48</f>
        <v>3848</v>
      </c>
      <c r="H48" s="5" t="s">
        <v>26</v>
      </c>
    </row>
    <row r="49" ht="12.75" customHeight="1">
      <c r="B49" s="11"/>
    </row>
    <row r="50" ht="12.75" customHeight="1">
      <c r="A50" s="8">
        <v>75.0</v>
      </c>
      <c r="B50" s="10">
        <v>377.0</v>
      </c>
      <c r="C50" s="9">
        <v>34.98</v>
      </c>
      <c r="D50" s="9">
        <v>33.45</v>
      </c>
      <c r="E50" s="9">
        <v>25.51</v>
      </c>
      <c r="F50" s="9">
        <f>6*60+47.15</f>
        <v>407.15</v>
      </c>
    </row>
    <row r="51" ht="12.75" customHeight="1">
      <c r="A51" s="11"/>
      <c r="B51" s="11">
        <v>1.8021</v>
      </c>
      <c r="C51" s="11">
        <v>1.8932</v>
      </c>
      <c r="D51" s="11">
        <v>0.7215</v>
      </c>
      <c r="E51" s="11">
        <v>1.4332</v>
      </c>
      <c r="F51" s="11">
        <v>0.6556</v>
      </c>
    </row>
    <row r="52" ht="12.75" customHeight="1">
      <c r="A52" s="11"/>
      <c r="B52" s="13">
        <f>+TRUNC((B50*B51),0)</f>
        <v>679</v>
      </c>
      <c r="C52" s="12">
        <f>+TRUNC((C50*C51),2)</f>
        <v>66.22</v>
      </c>
      <c r="D52" s="12">
        <f>+ROUNDUP((D50*D51),2)</f>
        <v>24.14</v>
      </c>
      <c r="E52" s="12">
        <f>+TRUNC((E50*E51),2)</f>
        <v>36.56</v>
      </c>
      <c r="F52" s="12">
        <f>+ROUNDUP((F50*F51),2)</f>
        <v>266.93</v>
      </c>
    </row>
    <row r="53" ht="12.75" customHeight="1">
      <c r="A53" s="13"/>
      <c r="B53" s="10">
        <f>TRUNC(0.14354*(B52-220)^1.4)</f>
        <v>764</v>
      </c>
      <c r="C53" s="10">
        <f>TRUNC(10.14*(C52-7)^1.08)</f>
        <v>832</v>
      </c>
      <c r="D53" s="10">
        <f>TRUNC(5.8425*(38-D52)^1.81)</f>
        <v>681</v>
      </c>
      <c r="E53" s="10">
        <f>TRUNC(12.91*(E52-4)^1.1)</f>
        <v>595</v>
      </c>
      <c r="F53" s="10">
        <f>TRUNC(0.03768*(480-F52)^1.85)</f>
        <v>765</v>
      </c>
      <c r="G53" s="17">
        <f>B53+C53+D53+E53+F53</f>
        <v>3637</v>
      </c>
      <c r="H53" s="5" t="s">
        <v>27</v>
      </c>
    </row>
    <row r="54" ht="12.75" customHeight="1">
      <c r="B54" s="11"/>
    </row>
    <row r="55" ht="12.75" customHeight="1">
      <c r="A55" s="8">
        <v>80.0</v>
      </c>
      <c r="B55" s="10">
        <v>325.0</v>
      </c>
      <c r="C55" s="9">
        <v>23.95</v>
      </c>
      <c r="D55" s="9">
        <v>36.72</v>
      </c>
      <c r="E55" s="9">
        <v>21.48</v>
      </c>
      <c r="F55" s="9">
        <f>8*60+30.18</f>
        <v>510.18</v>
      </c>
    </row>
    <row r="56" ht="12.75" customHeight="1">
      <c r="A56" s="11"/>
      <c r="B56" s="11">
        <v>1.9876</v>
      </c>
      <c r="C56" s="11">
        <v>2.0952</v>
      </c>
      <c r="D56" s="11">
        <v>0.6697</v>
      </c>
      <c r="E56" s="11">
        <v>1.6441</v>
      </c>
      <c r="F56" s="11">
        <v>0.592</v>
      </c>
    </row>
    <row r="57" ht="12.75" customHeight="1">
      <c r="A57" s="11"/>
      <c r="B57" s="13">
        <f>+TRUNC((B55*B56),0)</f>
        <v>645</v>
      </c>
      <c r="C57" s="12">
        <f>+TRUNC((C55*C56),2)</f>
        <v>50.18</v>
      </c>
      <c r="D57" s="12">
        <f>+ROUNDUP((D55*D56),2)</f>
        <v>24.6</v>
      </c>
      <c r="E57" s="12">
        <f>+TRUNC((E55*E56),2)</f>
        <v>35.31</v>
      </c>
      <c r="F57" s="12">
        <f>+ROUNDUP((F55*F56),2)</f>
        <v>302.03</v>
      </c>
    </row>
    <row r="58" ht="12.75" customHeight="1">
      <c r="A58" s="13"/>
      <c r="B58" s="10">
        <f>TRUNC(0.14354*(B57-220)^1.4)</f>
        <v>686</v>
      </c>
      <c r="C58" s="10">
        <f>TRUNC(10.14*(C57-7)^1.08)</f>
        <v>591</v>
      </c>
      <c r="D58" s="10">
        <f>TRUNC(5.8425*(38-D57)^1.81)</f>
        <v>640</v>
      </c>
      <c r="E58" s="10">
        <f>TRUNC(12.91*(E57-4)^1.1)</f>
        <v>570</v>
      </c>
      <c r="F58" s="10">
        <f>TRUNC(0.03768*(480-F57)^1.85)</f>
        <v>548</v>
      </c>
      <c r="G58" s="17">
        <f>B58+C58+D58+E58+F58</f>
        <v>3035</v>
      </c>
      <c r="H58" s="5" t="s">
        <v>28</v>
      </c>
    </row>
    <row r="59" ht="12.75" customHeight="1">
      <c r="B59" s="11"/>
    </row>
    <row r="60" ht="12.75" customHeight="1">
      <c r="A60" s="8">
        <v>85.0</v>
      </c>
      <c r="B60" s="10">
        <v>177.0</v>
      </c>
      <c r="C60" s="9">
        <v>18.48</v>
      </c>
      <c r="D60" s="9">
        <v>62.2</v>
      </c>
      <c r="E60" s="9">
        <v>20.71</v>
      </c>
      <c r="F60" s="9">
        <v>930.0</v>
      </c>
      <c r="I60" s="9"/>
    </row>
    <row r="61" ht="12.75" customHeight="1">
      <c r="A61" s="11"/>
      <c r="B61" s="11">
        <v>2.2158</v>
      </c>
      <c r="C61" s="11">
        <v>2.4378</v>
      </c>
      <c r="D61" s="11">
        <v>0.6051</v>
      </c>
      <c r="E61" s="11">
        <v>1.9508</v>
      </c>
      <c r="F61" s="11">
        <v>0.5121</v>
      </c>
    </row>
    <row r="62" ht="12.75" customHeight="1">
      <c r="A62" s="11"/>
      <c r="B62" s="13">
        <f>+TRUNC((B60*B61),0)</f>
        <v>392</v>
      </c>
      <c r="C62" s="12">
        <f>+TRUNC((C60*C61),2)</f>
        <v>45.05</v>
      </c>
      <c r="D62" s="12">
        <f>+ROUNDUP((D60*D61),2)</f>
        <v>37.64</v>
      </c>
      <c r="E62" s="12">
        <f>+TRUNC((E60*E61),2)</f>
        <v>40.4</v>
      </c>
      <c r="F62" s="12">
        <f>+ROUNDUP((F60*F61),2)</f>
        <v>476.26</v>
      </c>
    </row>
    <row r="63" ht="12.75" customHeight="1">
      <c r="A63" s="13"/>
      <c r="B63" s="10">
        <f>TRUNC(0.14354*(B62-220)^1.4)</f>
        <v>193</v>
      </c>
      <c r="C63" s="10">
        <f>TRUNC(10.14*(C62-7)^1.08)</f>
        <v>516</v>
      </c>
      <c r="D63" s="10">
        <f>TRUNC(5.8425*(38-D62)^1.81)</f>
        <v>0</v>
      </c>
      <c r="E63" s="10">
        <f>TRUNC(12.91*(E62-4)^1.1)</f>
        <v>673</v>
      </c>
      <c r="F63" s="10">
        <f>TRUNC(0.03768*(480-F62)^1.85)</f>
        <v>0</v>
      </c>
      <c r="G63" s="17">
        <f>B63+C63+D63+E63+F63</f>
        <v>1382</v>
      </c>
      <c r="H63" s="5" t="s">
        <v>29</v>
      </c>
    </row>
    <row r="64" ht="12.75" customHeight="1">
      <c r="B64" s="11"/>
    </row>
    <row r="65" ht="12.75" customHeight="1">
      <c r="A65" s="8">
        <v>90.0</v>
      </c>
      <c r="B65" s="10">
        <v>165.0</v>
      </c>
      <c r="C65" s="9">
        <v>9.15</v>
      </c>
      <c r="D65" s="9">
        <v>63.3</v>
      </c>
      <c r="E65" s="9">
        <v>7.4</v>
      </c>
      <c r="F65" s="9">
        <v>1160.0</v>
      </c>
    </row>
    <row r="66" ht="12.75" customHeight="1">
      <c r="A66" s="11"/>
      <c r="B66" s="11">
        <v>2.5031</v>
      </c>
      <c r="C66" s="11">
        <v>2.9137</v>
      </c>
      <c r="D66" s="11">
        <v>0.5231</v>
      </c>
      <c r="E66" s="11">
        <v>2.4402</v>
      </c>
      <c r="F66" s="11">
        <v>0.4095</v>
      </c>
    </row>
    <row r="67" ht="12.75" customHeight="1">
      <c r="A67" s="11"/>
      <c r="B67" s="13">
        <f>+TRUNC((B65*B66),0)</f>
        <v>413</v>
      </c>
      <c r="C67" s="12">
        <f>+TRUNC((C65*C66),2)</f>
        <v>26.66</v>
      </c>
      <c r="D67" s="12">
        <f>+ROUNDUP((D65*D66),2)</f>
        <v>33.12</v>
      </c>
      <c r="E67" s="12">
        <f>+TRUNC((E65*E66),2)</f>
        <v>18.05</v>
      </c>
      <c r="F67" s="12">
        <f>+ROUNDUP((F65*F66),2)</f>
        <v>475.02</v>
      </c>
    </row>
    <row r="68" ht="12.75" customHeight="1">
      <c r="A68" s="13"/>
      <c r="B68" s="10">
        <f>TRUNC(0.14354*(B67-220)^1.4)</f>
        <v>227</v>
      </c>
      <c r="C68" s="10">
        <f>TRUNC(10.14*(C67-7)^1.08)</f>
        <v>252</v>
      </c>
      <c r="D68" s="10">
        <f>TRUNC(5.8425*(38-D67)^1.81)</f>
        <v>102</v>
      </c>
      <c r="E68" s="10">
        <f>TRUNC(12.91*(E67-4)^1.1)</f>
        <v>236</v>
      </c>
      <c r="F68" s="10">
        <f>TRUNC(0.03768*(480-F67)^1.85)</f>
        <v>0</v>
      </c>
      <c r="G68" s="17">
        <f>B68+C68+D68+E68+F68</f>
        <v>817</v>
      </c>
      <c r="H68" s="5" t="s">
        <v>30</v>
      </c>
    </row>
    <row r="69" ht="12.75" customHeight="1">
      <c r="B69" s="11"/>
    </row>
    <row r="70" ht="12.75" customHeight="1">
      <c r="A70" s="8">
        <v>95.0</v>
      </c>
      <c r="B70" s="10">
        <v>165.0</v>
      </c>
      <c r="C70" s="9">
        <v>9.15</v>
      </c>
      <c r="D70" s="9">
        <v>63.3</v>
      </c>
      <c r="E70" s="9">
        <v>7.4</v>
      </c>
      <c r="F70" s="9">
        <v>1160.0</v>
      </c>
    </row>
    <row r="71" ht="12.75" customHeight="1">
      <c r="A71" s="11"/>
      <c r="B71" s="11">
        <v>2.876</v>
      </c>
      <c r="C71" s="11">
        <v>3.6206</v>
      </c>
      <c r="D71" s="11">
        <v>0.4181</v>
      </c>
      <c r="E71" s="11">
        <v>3.3478</v>
      </c>
      <c r="F71" s="11">
        <v>0.2759</v>
      </c>
    </row>
    <row r="72" ht="12.75" customHeight="1">
      <c r="A72" s="11"/>
      <c r="B72" s="13">
        <f>+TRUNC((B70*B71),0)</f>
        <v>474</v>
      </c>
      <c r="C72" s="12">
        <f>+TRUNC((C70*C71),2)</f>
        <v>33.12</v>
      </c>
      <c r="D72" s="12">
        <f>+ROUNDUP((D70*D71),2)</f>
        <v>26.47</v>
      </c>
      <c r="E72" s="12">
        <f>+TRUNC((E70*E71),2)</f>
        <v>24.77</v>
      </c>
      <c r="F72" s="12">
        <f>+ROUNDUP((F70*F71),2)</f>
        <v>320.05</v>
      </c>
    </row>
    <row r="73" ht="12.75" customHeight="1">
      <c r="A73" s="13"/>
      <c r="B73" s="10">
        <f>TRUNC(0.14354*(B72-220)^1.4)</f>
        <v>333</v>
      </c>
      <c r="C73" s="10">
        <f>TRUNC(10.14*(C72-7)^1.08)</f>
        <v>343</v>
      </c>
      <c r="D73" s="10">
        <f>TRUNC(5.8425*(38-D72)^1.81)</f>
        <v>488</v>
      </c>
      <c r="E73" s="10">
        <f>TRUNC(12.91*(E72-4)^1.1)</f>
        <v>363</v>
      </c>
      <c r="F73" s="10">
        <f>TRUNC(0.03768*(480-F72)^1.85)</f>
        <v>450</v>
      </c>
      <c r="G73" s="17">
        <f>B73+C73+D73+E73+F73</f>
        <v>1977</v>
      </c>
    </row>
    <row r="74" ht="12.75" customHeight="1">
      <c r="B74" s="11"/>
    </row>
    <row r="75" ht="12.75" customHeight="1">
      <c r="A75" s="8" t="s">
        <v>31</v>
      </c>
      <c r="B75" s="10">
        <v>165.0</v>
      </c>
      <c r="C75" s="9">
        <v>9.15</v>
      </c>
      <c r="D75" s="9">
        <v>63.3</v>
      </c>
      <c r="E75" s="9">
        <v>7.4</v>
      </c>
      <c r="F75" s="9">
        <v>1160.0</v>
      </c>
    </row>
    <row r="76" ht="12.75" customHeight="1">
      <c r="A76" s="11"/>
      <c r="B76" s="20">
        <v>6.4392</v>
      </c>
      <c r="C76" s="20">
        <v>8.7034</v>
      </c>
      <c r="D76" s="20">
        <v>0.2668</v>
      </c>
      <c r="E76" s="11">
        <v>5.6116</v>
      </c>
      <c r="F76" s="20">
        <v>0.1908</v>
      </c>
    </row>
    <row r="77" ht="12.75" customHeight="1">
      <c r="A77" s="11"/>
      <c r="B77" s="13">
        <f>+TRUNC((B75*B76),0)</f>
        <v>1062</v>
      </c>
      <c r="C77" s="12">
        <f>+TRUNC((C75*C76),2)</f>
        <v>79.63</v>
      </c>
      <c r="D77" s="12">
        <f>+ROUNDUP((D75*D76),2)</f>
        <v>16.89</v>
      </c>
      <c r="E77" s="12">
        <f>+TRUNC((E75*E76),2)</f>
        <v>41.52</v>
      </c>
      <c r="F77" s="12">
        <f>+ROUNDUP((F75*F76),2)</f>
        <v>221.33</v>
      </c>
    </row>
    <row r="78" ht="12.75" customHeight="1">
      <c r="A78" s="13"/>
      <c r="B78" s="10">
        <f>TRUNC(0.14354*(B77-220)^1.4)</f>
        <v>1788</v>
      </c>
      <c r="C78" s="10">
        <f>TRUNC(10.14*(C77-7)^1.08)</f>
        <v>1037</v>
      </c>
      <c r="D78" s="10">
        <f>TRUNC(5.8425*(38-D77)^1.81)</f>
        <v>1458</v>
      </c>
      <c r="E78" s="10">
        <f>TRUNC(12.91*(E77-4)^1.1)</f>
        <v>696</v>
      </c>
      <c r="F78" s="10">
        <f>TRUNC(0.03768*(480-F77)^1.85)</f>
        <v>1095</v>
      </c>
      <c r="G78" s="17"/>
    </row>
    <row r="79" ht="12.75" customHeight="1">
      <c r="B79" s="11"/>
    </row>
    <row r="80" ht="12.75" customHeight="1">
      <c r="B80" s="11"/>
    </row>
    <row r="81" ht="12.75" customHeight="1">
      <c r="B81" s="11"/>
    </row>
    <row r="82" ht="12.75" customHeight="1">
      <c r="B82" s="11"/>
    </row>
    <row r="83" ht="12.75" customHeight="1">
      <c r="B83" s="11"/>
    </row>
    <row r="84" ht="12.75" customHeight="1">
      <c r="B84" s="11"/>
    </row>
    <row r="85" ht="12.75" customHeight="1">
      <c r="B85" s="11"/>
    </row>
    <row r="86" ht="12.75" customHeight="1">
      <c r="B86" s="11"/>
    </row>
    <row r="87" ht="12.75" customHeight="1">
      <c r="B87" s="11"/>
    </row>
    <row r="88" ht="12.75" customHeight="1">
      <c r="B88" s="11"/>
    </row>
    <row r="89" ht="12.75" customHeight="1">
      <c r="B89" s="11"/>
      <c r="C89" s="17"/>
      <c r="E89" s="17"/>
      <c r="F89" s="17"/>
    </row>
    <row r="90" ht="12.75" customHeight="1">
      <c r="C90" s="17"/>
      <c r="E90" s="17"/>
      <c r="F90" s="17"/>
    </row>
    <row r="91" ht="12.75" customHeight="1"/>
    <row r="92" ht="12.75" customHeight="1">
      <c r="E92" s="9"/>
    </row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3.5"/>
    <col customWidth="1" min="3" max="3" width="10.5"/>
    <col customWidth="1" min="4" max="4" width="12.0"/>
    <col customWidth="1" min="5" max="5" width="13.5"/>
    <col customWidth="1" min="6" max="6" width="11.5"/>
    <col customWidth="1" min="7" max="7" width="12.13"/>
    <col customWidth="1" min="8" max="8" width="13.88"/>
    <col customWidth="1" min="9" max="9" width="12.88"/>
    <col customWidth="1" min="10" max="10" width="12.0"/>
    <col customWidth="1" min="11" max="26" width="8.0"/>
  </cols>
  <sheetData>
    <row r="1" ht="15.0" customHeight="1">
      <c r="A1" s="15" t="s">
        <v>32</v>
      </c>
    </row>
    <row r="2" ht="12.75" customHeight="1"/>
    <row r="3" ht="12.75" customHeight="1">
      <c r="B3" s="21" t="s">
        <v>33</v>
      </c>
      <c r="C3" s="3" t="s">
        <v>34</v>
      </c>
    </row>
    <row r="4" ht="12.75" customHeight="1">
      <c r="B4" s="16" t="s">
        <v>35</v>
      </c>
      <c r="C4" s="22" t="s">
        <v>16</v>
      </c>
      <c r="D4" s="16" t="s">
        <v>36</v>
      </c>
      <c r="E4" s="16" t="s">
        <v>37</v>
      </c>
      <c r="F4" s="16" t="s">
        <v>6</v>
      </c>
      <c r="G4" s="16" t="s">
        <v>38</v>
      </c>
      <c r="H4" s="5" t="s">
        <v>39</v>
      </c>
      <c r="I4" s="5" t="s">
        <v>40</v>
      </c>
    </row>
    <row r="5" ht="12.75" customHeight="1">
      <c r="C5" s="3"/>
      <c r="D5" s="11"/>
      <c r="E5" s="11"/>
      <c r="F5" s="11"/>
      <c r="G5" s="11"/>
    </row>
    <row r="6" ht="12.75" customHeight="1">
      <c r="A6" s="8">
        <v>30.0</v>
      </c>
      <c r="B6" s="9">
        <v>18.5</v>
      </c>
      <c r="C6" s="23">
        <v>29.66</v>
      </c>
      <c r="D6" s="10">
        <v>148.0</v>
      </c>
      <c r="E6" s="9">
        <v>8.65</v>
      </c>
      <c r="F6" s="10">
        <v>472.0</v>
      </c>
      <c r="G6" s="9">
        <f>2*60+32.62</f>
        <v>152.62</v>
      </c>
      <c r="H6" s="11"/>
    </row>
    <row r="7" ht="12.75" customHeight="1">
      <c r="A7" s="11"/>
      <c r="B7" s="11">
        <v>1.0</v>
      </c>
      <c r="C7" s="24">
        <v>1.0</v>
      </c>
      <c r="D7" s="11">
        <v>1.0</v>
      </c>
      <c r="E7" s="11">
        <v>1.0</v>
      </c>
      <c r="F7" s="11">
        <v>1.0</v>
      </c>
      <c r="G7" s="11">
        <v>1.0</v>
      </c>
      <c r="H7" s="11"/>
    </row>
    <row r="8" ht="12.75" customHeight="1">
      <c r="A8" s="11"/>
      <c r="B8" s="12">
        <f t="shared" ref="B8:C8" si="1">+ROUNDUP((B6*B7),2)</f>
        <v>18.5</v>
      </c>
      <c r="C8" s="25">
        <f t="shared" si="1"/>
        <v>29.66</v>
      </c>
      <c r="D8" s="13">
        <f>+TRUNC((D6*D7),0)</f>
        <v>148</v>
      </c>
      <c r="E8" s="12">
        <f>+TRUNC((E6*E7),2)</f>
        <v>8.65</v>
      </c>
      <c r="F8" s="13">
        <f>+TRUNC((F6*F7),0)</f>
        <v>472</v>
      </c>
      <c r="G8" s="12">
        <f>+ROUNDUP((G6*G7),2)</f>
        <v>152.62</v>
      </c>
      <c r="H8" s="11"/>
    </row>
    <row r="9" ht="12.75" customHeight="1">
      <c r="A9" s="13"/>
      <c r="B9" s="10">
        <f>TRUNC(9.23076*(26.7-B8)^1.835)</f>
        <v>438</v>
      </c>
      <c r="C9" s="26">
        <f>TRUNC(4.99087*(42.5-C8)^1.81)</f>
        <v>506</v>
      </c>
      <c r="D9" s="10">
        <f>TRUNC(1.84523*(D8-75)^1.348)</f>
        <v>599</v>
      </c>
      <c r="E9" s="10">
        <f>TRUNC(56.0211*(E8-1.5)^1.05)</f>
        <v>441</v>
      </c>
      <c r="F9" s="10">
        <f>TRUNC(0.188807*(F8-210)^1.41)</f>
        <v>485</v>
      </c>
      <c r="G9" s="10">
        <f>TRUNC(0.11193*(254-G8)^1.88)</f>
        <v>660</v>
      </c>
      <c r="H9" s="10">
        <f>B9+D9+E9+F9+G9</f>
        <v>2623</v>
      </c>
      <c r="I9" s="27">
        <f>C9+D9+E9+F9+G9</f>
        <v>2691</v>
      </c>
    </row>
    <row r="10" ht="12.75" customHeight="1">
      <c r="C10" s="3"/>
      <c r="D10" s="11"/>
      <c r="E10" s="11"/>
      <c r="F10" s="11"/>
      <c r="G10" s="11"/>
    </row>
    <row r="11" ht="12.75" customHeight="1">
      <c r="A11" s="8">
        <v>35.0</v>
      </c>
      <c r="B11" s="9">
        <v>18.5</v>
      </c>
      <c r="C11" s="23">
        <v>29.66</v>
      </c>
      <c r="D11" s="10">
        <v>148.0</v>
      </c>
      <c r="E11" s="9">
        <v>8.65</v>
      </c>
      <c r="F11" s="10">
        <v>472.0</v>
      </c>
      <c r="G11" s="9">
        <f>2*60+32.62</f>
        <v>152.62</v>
      </c>
      <c r="H11" s="11"/>
      <c r="J11" s="9"/>
      <c r="K11" s="9"/>
      <c r="L11" s="10"/>
      <c r="M11" s="9"/>
      <c r="N11" s="10"/>
      <c r="O11" s="9"/>
    </row>
    <row r="12" ht="12.75" customHeight="1">
      <c r="A12" s="11"/>
      <c r="B12" s="11">
        <v>0.9852</v>
      </c>
      <c r="C12" s="24">
        <v>0.9702</v>
      </c>
      <c r="D12" s="11">
        <v>1.0512</v>
      </c>
      <c r="E12" s="11">
        <v>1.0368</v>
      </c>
      <c r="F12" s="11">
        <v>1.05</v>
      </c>
      <c r="G12" s="11">
        <v>0.9951</v>
      </c>
      <c r="H12" s="11"/>
      <c r="J12" s="28"/>
    </row>
    <row r="13" ht="12.75" customHeight="1">
      <c r="A13" s="11"/>
      <c r="B13" s="12">
        <f t="shared" ref="B13:C13" si="2">+ROUNDUP((B11*B12),2)</f>
        <v>18.23</v>
      </c>
      <c r="C13" s="25">
        <f t="shared" si="2"/>
        <v>28.78</v>
      </c>
      <c r="D13" s="13">
        <f>+TRUNC((D11*D12),0)</f>
        <v>155</v>
      </c>
      <c r="E13" s="12">
        <f>+TRUNC((E11*E12),2)</f>
        <v>8.96</v>
      </c>
      <c r="F13" s="13">
        <f>+TRUNC((F11*F12),0)</f>
        <v>495</v>
      </c>
      <c r="G13" s="12">
        <f>+ROUNDUP((G11*G12),2)</f>
        <v>151.88</v>
      </c>
      <c r="H13" s="11" t="s">
        <v>41</v>
      </c>
      <c r="J13" s="11"/>
    </row>
    <row r="14" ht="12.75" customHeight="1">
      <c r="A14" s="13"/>
      <c r="B14" s="10">
        <f>TRUNC(9.23076*(26.7-B13)^1.835)</f>
        <v>465</v>
      </c>
      <c r="C14" s="26">
        <f>TRUNC(4.99087*(42.5-C13)^1.81)</f>
        <v>571</v>
      </c>
      <c r="D14" s="10">
        <f>TRUNC(1.84523*(D13-75)^1.348)</f>
        <v>678</v>
      </c>
      <c r="E14" s="10">
        <f>TRUNC(56.0211*(E13-1.5)^1.05)</f>
        <v>462</v>
      </c>
      <c r="F14" s="10">
        <f>TRUNC(0.188807*(F13-210)^1.41)</f>
        <v>546</v>
      </c>
      <c r="G14" s="10">
        <f>TRUNC(0.11193*(254-G13)^1.88)</f>
        <v>670</v>
      </c>
      <c r="H14" s="10">
        <f>B14+D14+E14+F14+G14</f>
        <v>2821</v>
      </c>
      <c r="I14" s="27">
        <f>C14+D14+E14+F14+G14</f>
        <v>2927</v>
      </c>
    </row>
    <row r="15" ht="12.75" customHeight="1">
      <c r="B15" s="11"/>
      <c r="C15" s="22"/>
      <c r="D15" s="8"/>
      <c r="E15" s="8"/>
      <c r="F15" s="8"/>
      <c r="G15" s="8"/>
      <c r="H15" s="8"/>
    </row>
    <row r="16" ht="12.75" customHeight="1">
      <c r="A16" s="8">
        <v>40.0</v>
      </c>
      <c r="B16" s="9">
        <v>12.74</v>
      </c>
      <c r="C16" s="23">
        <v>29.01</v>
      </c>
      <c r="D16" s="10">
        <v>157.0</v>
      </c>
      <c r="E16" s="9">
        <v>7.16</v>
      </c>
      <c r="F16" s="10">
        <v>513.0</v>
      </c>
      <c r="G16" s="9">
        <f>2*60+55.7</f>
        <v>175.7</v>
      </c>
      <c r="H16" s="11"/>
    </row>
    <row r="17" ht="12.75" customHeight="1">
      <c r="A17" s="11"/>
      <c r="B17" s="11">
        <v>1.1834</v>
      </c>
      <c r="C17" s="24">
        <v>0.9342</v>
      </c>
      <c r="D17" s="11">
        <v>1.1036</v>
      </c>
      <c r="E17" s="11">
        <v>1.11</v>
      </c>
      <c r="F17" s="11">
        <v>1.1101</v>
      </c>
      <c r="G17" s="11">
        <v>0.9537</v>
      </c>
      <c r="H17" s="11"/>
    </row>
    <row r="18" ht="12.75" customHeight="1">
      <c r="A18" s="11"/>
      <c r="B18" s="12">
        <f t="shared" ref="B18:C18" si="3">+ROUNDUP((B16*B17),2)</f>
        <v>15.08</v>
      </c>
      <c r="C18" s="25">
        <f t="shared" si="3"/>
        <v>27.11</v>
      </c>
      <c r="D18" s="13">
        <f>+TRUNC((D16*D17),0)</f>
        <v>173</v>
      </c>
      <c r="E18" s="12">
        <f>+TRUNC((E16*E17),2)</f>
        <v>7.94</v>
      </c>
      <c r="F18" s="13">
        <f>+TRUNC((F16*F17),0)</f>
        <v>569</v>
      </c>
      <c r="G18" s="12">
        <f>+ROUNDUP((G16*G17),2)</f>
        <v>167.57</v>
      </c>
      <c r="H18" s="11" t="s">
        <v>42</v>
      </c>
    </row>
    <row r="19" ht="12.75" customHeight="1">
      <c r="A19" s="10"/>
      <c r="B19" s="10">
        <f>TRUNC(9.23076*(26.7-B18)^1.835)</f>
        <v>831</v>
      </c>
      <c r="C19" s="26">
        <f>TRUNC(4.99087*(42.5-C18)^1.81)</f>
        <v>703</v>
      </c>
      <c r="D19" s="10">
        <f>TRUNC(1.84523*(D18-75)^1.348)</f>
        <v>891</v>
      </c>
      <c r="E19" s="10">
        <f>TRUNC(56.0211*(E18-1.5)^1.05)</f>
        <v>395</v>
      </c>
      <c r="F19" s="10">
        <f>TRUNC(0.188807*(F18-210)^1.41)</f>
        <v>756</v>
      </c>
      <c r="G19" s="10">
        <f>TRUNC(0.11193*(254-G18)^1.88)</f>
        <v>489</v>
      </c>
      <c r="H19" s="10">
        <f>B19+D19+E19+F19+G19</f>
        <v>3362</v>
      </c>
      <c r="I19" s="27">
        <f>C19+D19+E19+F19+G19</f>
        <v>3234</v>
      </c>
    </row>
    <row r="20" ht="12.75" customHeight="1">
      <c r="A20" s="4"/>
      <c r="B20" s="11"/>
      <c r="C20" s="22"/>
      <c r="D20" s="8"/>
      <c r="E20" s="8"/>
      <c r="F20" s="11"/>
      <c r="G20" s="8"/>
      <c r="H20" s="8"/>
    </row>
    <row r="21" ht="12.75" customHeight="1">
      <c r="A21" s="8">
        <v>45.0</v>
      </c>
      <c r="B21" s="9">
        <v>12.84</v>
      </c>
      <c r="C21" s="23">
        <v>30.44</v>
      </c>
      <c r="D21" s="10">
        <v>149.0</v>
      </c>
      <c r="E21" s="9">
        <v>9.92</v>
      </c>
      <c r="F21" s="10">
        <v>481.0</v>
      </c>
      <c r="G21" s="9">
        <f>2*60+56.2</f>
        <v>176.2</v>
      </c>
      <c r="H21" s="11"/>
      <c r="I21" s="9"/>
      <c r="J21" s="9"/>
      <c r="L21" s="10"/>
      <c r="M21" s="9"/>
      <c r="N21" s="10"/>
      <c r="O21" s="9"/>
    </row>
    <row r="22" ht="12.75" customHeight="1">
      <c r="A22" s="11"/>
      <c r="B22" s="11">
        <v>1.0914</v>
      </c>
      <c r="C22" s="24">
        <v>0.8982</v>
      </c>
      <c r="D22" s="11">
        <v>1.1614</v>
      </c>
      <c r="E22" s="11">
        <v>1.1943</v>
      </c>
      <c r="F22" s="11">
        <v>1.1776</v>
      </c>
      <c r="G22" s="11">
        <v>0.9123</v>
      </c>
      <c r="H22" s="11"/>
    </row>
    <row r="23" ht="12.75" customHeight="1">
      <c r="A23" s="11"/>
      <c r="B23" s="12">
        <f t="shared" ref="B23:C23" si="4">+ROUNDUP((B21*B22),2)</f>
        <v>14.02</v>
      </c>
      <c r="C23" s="25">
        <f t="shared" si="4"/>
        <v>27.35</v>
      </c>
      <c r="D23" s="13">
        <f>+TRUNC((D21*D22),0)</f>
        <v>173</v>
      </c>
      <c r="E23" s="12">
        <f>+TRUNC((E21*E22),2)</f>
        <v>11.84</v>
      </c>
      <c r="F23" s="13">
        <f>+TRUNC((F21*F22),0)</f>
        <v>566</v>
      </c>
      <c r="G23" s="12">
        <f>+ROUNDUP((G21*G22),2)</f>
        <v>160.75</v>
      </c>
      <c r="H23" s="11" t="s">
        <v>43</v>
      </c>
    </row>
    <row r="24" ht="12.75" customHeight="1">
      <c r="A24" s="13"/>
      <c r="B24" s="10">
        <f>TRUNC(9.23076*(26.7-B23)^1.835)</f>
        <v>976</v>
      </c>
      <c r="C24" s="26">
        <f>TRUNC(4.99087*(42.5-C23)^1.81)</f>
        <v>683</v>
      </c>
      <c r="D24" s="10">
        <f>TRUNC(1.84523*(D23-75)^1.348)</f>
        <v>891</v>
      </c>
      <c r="E24" s="10">
        <f>TRUNC(56.0211*(E23-1.5)^1.05)</f>
        <v>651</v>
      </c>
      <c r="F24" s="10">
        <f>TRUNC(0.188807*(F23-210)^1.41)</f>
        <v>747</v>
      </c>
      <c r="G24" s="10">
        <f>TRUNC(0.11193*(254-G23)^1.88)</f>
        <v>564</v>
      </c>
      <c r="H24" s="10">
        <f>B24+D24+E24+F24+G24</f>
        <v>3829</v>
      </c>
      <c r="I24" s="27">
        <f>C24+D24+E24+F24+G24</f>
        <v>3536</v>
      </c>
    </row>
    <row r="25" ht="12.75" customHeight="1">
      <c r="B25" s="11"/>
      <c r="C25" s="24"/>
      <c r="D25" s="11"/>
      <c r="E25" s="11"/>
      <c r="F25" s="11"/>
      <c r="G25" s="11"/>
      <c r="H25" s="11"/>
    </row>
    <row r="26" ht="12.75" customHeight="1">
      <c r="A26" s="8">
        <v>50.0</v>
      </c>
      <c r="B26" s="9">
        <v>15.74</v>
      </c>
      <c r="C26" s="23">
        <v>30.84</v>
      </c>
      <c r="D26" s="10">
        <v>127.0</v>
      </c>
      <c r="E26" s="9">
        <v>8.28</v>
      </c>
      <c r="F26" s="10">
        <v>419.0</v>
      </c>
      <c r="G26" s="9">
        <f>3*60+12.49</f>
        <v>192.49</v>
      </c>
      <c r="H26" s="11"/>
    </row>
    <row r="27" ht="12.75" customHeight="1">
      <c r="A27" s="11"/>
      <c r="B27" s="11">
        <v>1.0964</v>
      </c>
      <c r="C27" s="24">
        <v>0.8622</v>
      </c>
      <c r="D27" s="11">
        <v>1.2256</v>
      </c>
      <c r="E27" s="11">
        <v>1.2607</v>
      </c>
      <c r="F27" s="11">
        <v>1.2538</v>
      </c>
      <c r="G27" s="11">
        <v>0.8709</v>
      </c>
      <c r="H27" s="11"/>
    </row>
    <row r="28" ht="12.75" customHeight="1">
      <c r="A28" s="11"/>
      <c r="B28" s="12">
        <f t="shared" ref="B28:C28" si="5">+ROUNDUP((B26*B27),2)</f>
        <v>17.26</v>
      </c>
      <c r="C28" s="25">
        <f t="shared" si="5"/>
        <v>26.6</v>
      </c>
      <c r="D28" s="13">
        <f>+TRUNC((D26*D27),0)</f>
        <v>155</v>
      </c>
      <c r="E28" s="12">
        <f>+TRUNC((E26*E27),2)</f>
        <v>10.43</v>
      </c>
      <c r="F28" s="13">
        <f>+TRUNC((F26*F27),0)</f>
        <v>525</v>
      </c>
      <c r="G28" s="12">
        <f>+ROUNDUP((G26*G27),2)</f>
        <v>167.64</v>
      </c>
      <c r="H28" s="11" t="s">
        <v>44</v>
      </c>
    </row>
    <row r="29" ht="12.75" customHeight="1">
      <c r="A29" s="13"/>
      <c r="B29" s="10">
        <f>TRUNC(9.23076*(26.7-B28)^1.835)</f>
        <v>567</v>
      </c>
      <c r="C29" s="26">
        <f>TRUNC(4.99087*(42.5-C28)^1.81)</f>
        <v>745</v>
      </c>
      <c r="D29" s="10">
        <f>TRUNC(1.84523*(D28-75)^1.348)</f>
        <v>678</v>
      </c>
      <c r="E29" s="10">
        <f>TRUNC(56.0211*(E28-1.5)^1.05)</f>
        <v>558</v>
      </c>
      <c r="F29" s="10">
        <f>TRUNC(0.188807*(F28-210)^1.41)</f>
        <v>628</v>
      </c>
      <c r="G29" s="10">
        <f>TRUNC(0.11193*(254-G28)^1.88)</f>
        <v>488</v>
      </c>
      <c r="H29" s="10">
        <f>B29+D29+E29+F29+G29</f>
        <v>2919</v>
      </c>
      <c r="I29" s="27">
        <f>C29+D29+E29+F29+G29</f>
        <v>3097</v>
      </c>
    </row>
    <row r="30" ht="12.75" customHeight="1">
      <c r="B30" s="11"/>
      <c r="C30" s="24"/>
      <c r="D30" s="11"/>
      <c r="E30" s="11"/>
      <c r="F30" s="11"/>
      <c r="G30" s="11"/>
      <c r="H30" s="8"/>
    </row>
    <row r="31" ht="12.75" customHeight="1">
      <c r="A31" s="8">
        <v>55.0</v>
      </c>
      <c r="B31" s="9">
        <v>15.42</v>
      </c>
      <c r="C31" s="23">
        <v>31.4</v>
      </c>
      <c r="D31" s="10">
        <v>133.0</v>
      </c>
      <c r="E31" s="9">
        <v>8.96</v>
      </c>
      <c r="F31" s="10">
        <v>417.0</v>
      </c>
      <c r="G31" s="9">
        <f>2*60+56.97</f>
        <v>176.97</v>
      </c>
      <c r="H31" s="8"/>
      <c r="J31" s="9"/>
      <c r="K31" s="9"/>
      <c r="L31" s="10"/>
      <c r="M31" s="9"/>
      <c r="N31" s="10"/>
      <c r="O31" s="9"/>
    </row>
    <row r="32" ht="12.75" customHeight="1">
      <c r="A32" s="11"/>
      <c r="B32" s="11">
        <v>1.0044</v>
      </c>
      <c r="C32" s="24">
        <v>0.8262</v>
      </c>
      <c r="D32" s="11">
        <v>1.2973</v>
      </c>
      <c r="E32" s="11">
        <v>1.3706</v>
      </c>
      <c r="F32" s="11">
        <v>1.3405</v>
      </c>
      <c r="G32" s="11">
        <v>0.8295</v>
      </c>
      <c r="H32" s="8"/>
    </row>
    <row r="33" ht="12.75" customHeight="1">
      <c r="A33" s="11"/>
      <c r="B33" s="12">
        <f t="shared" ref="B33:C33" si="6">+ROUNDUP((B31*B32),2)</f>
        <v>15.49</v>
      </c>
      <c r="C33" s="25">
        <f t="shared" si="6"/>
        <v>25.95</v>
      </c>
      <c r="D33" s="13">
        <f>+TRUNC((D31*D32),0)</f>
        <v>172</v>
      </c>
      <c r="E33" s="12">
        <f>+TRUNC((E31*E32),2)</f>
        <v>12.28</v>
      </c>
      <c r="F33" s="13">
        <f>+TRUNC((F31*F32),0)</f>
        <v>558</v>
      </c>
      <c r="G33" s="12">
        <f>+ROUNDUP((G31*G32),2)</f>
        <v>146.8</v>
      </c>
      <c r="H33" s="11" t="s">
        <v>45</v>
      </c>
    </row>
    <row r="34" ht="12.75" customHeight="1">
      <c r="A34" s="13"/>
      <c r="B34" s="10">
        <f>TRUNC(9.23076*(26.7-B33)^1.835)</f>
        <v>778</v>
      </c>
      <c r="C34" s="26">
        <f>TRUNC(4.99087*(42.5-C33)^1.81)</f>
        <v>802</v>
      </c>
      <c r="D34" s="10">
        <f>TRUNC(1.84523*(D33-75)^1.348)</f>
        <v>879</v>
      </c>
      <c r="E34" s="10">
        <f>TRUNC(56.0211*(E33-1.5)^1.05)</f>
        <v>680</v>
      </c>
      <c r="F34" s="10">
        <f>TRUNC(0.188807*(F33-210)^1.41)</f>
        <v>723</v>
      </c>
      <c r="G34" s="10">
        <f>TRUNC(0.11193*(254-G33)^1.88)</f>
        <v>734</v>
      </c>
      <c r="H34" s="10">
        <f>B34+D34+E34+F34+G34</f>
        <v>3794</v>
      </c>
      <c r="I34" s="27">
        <f>C34+D34+E34+F34+G34</f>
        <v>3818</v>
      </c>
    </row>
    <row r="35" ht="12.75" customHeight="1">
      <c r="A35" s="5" t="s">
        <v>24</v>
      </c>
      <c r="B35" s="11"/>
      <c r="C35" s="24"/>
      <c r="D35" s="11"/>
      <c r="E35" s="11"/>
      <c r="F35" s="11"/>
      <c r="G35" s="11"/>
      <c r="H35" s="8"/>
    </row>
    <row r="36" ht="12.75" customHeight="1">
      <c r="A36" s="8">
        <v>60.0</v>
      </c>
      <c r="B36" s="9">
        <v>14.36</v>
      </c>
      <c r="C36" s="23">
        <v>31.95</v>
      </c>
      <c r="D36" s="10">
        <v>131.0</v>
      </c>
      <c r="E36" s="9">
        <v>7.99</v>
      </c>
      <c r="F36" s="10">
        <v>404.0</v>
      </c>
      <c r="G36" s="9">
        <f>2*60+56.79</f>
        <v>176.79</v>
      </c>
      <c r="H36" s="8"/>
    </row>
    <row r="37" ht="12.75" customHeight="1">
      <c r="A37" s="11"/>
      <c r="B37" s="11">
        <v>0.9924</v>
      </c>
      <c r="C37" s="24">
        <v>0.7902</v>
      </c>
      <c r="D37" s="11">
        <v>1.3779</v>
      </c>
      <c r="E37" s="11">
        <v>1.5015</v>
      </c>
      <c r="F37" s="11">
        <v>1.44</v>
      </c>
      <c r="G37" s="11">
        <v>0.7848</v>
      </c>
      <c r="H37" s="8"/>
    </row>
    <row r="38" ht="12.75" customHeight="1">
      <c r="A38" s="11"/>
      <c r="B38" s="12">
        <f t="shared" ref="B38:C38" si="7">+ROUNDUP((B36*B37),2)</f>
        <v>14.26</v>
      </c>
      <c r="C38" s="25">
        <f t="shared" si="7"/>
        <v>25.25</v>
      </c>
      <c r="D38" s="13">
        <f>+TRUNC((D36*D37),0)</f>
        <v>180</v>
      </c>
      <c r="E38" s="12">
        <f>+TRUNC((E36*E37),2)</f>
        <v>11.99</v>
      </c>
      <c r="F38" s="13">
        <f>+TRUNC((F36*F37),0)</f>
        <v>581</v>
      </c>
      <c r="G38" s="12">
        <f>+ROUNDUP((G36*G37),2)</f>
        <v>138.75</v>
      </c>
      <c r="H38" s="11" t="s">
        <v>45</v>
      </c>
    </row>
    <row r="39" ht="12.75" customHeight="1">
      <c r="A39" s="13"/>
      <c r="B39" s="10">
        <f>TRUNC(9.23076*(26.7-B38)^1.835)</f>
        <v>942</v>
      </c>
      <c r="C39" s="26">
        <f>TRUNC(4.99087*(42.5-C38)^1.81)</f>
        <v>864</v>
      </c>
      <c r="D39" s="10">
        <f>TRUNC(1.84523*(D38-75)^1.348)</f>
        <v>978</v>
      </c>
      <c r="E39" s="10">
        <f>TRUNC(56.0211*(E38-1.5)^1.05)</f>
        <v>660</v>
      </c>
      <c r="F39" s="10">
        <f>TRUNC(0.188807*(F38-210)^1.41)</f>
        <v>792</v>
      </c>
      <c r="G39" s="10">
        <f>TRUNC(0.11193*(254-G38)^1.88)</f>
        <v>841</v>
      </c>
      <c r="H39" s="10">
        <f>B39+D39+E39+F39+G39</f>
        <v>4213</v>
      </c>
      <c r="I39" s="27">
        <f>C39+D39+E39+F39+G39</f>
        <v>4135</v>
      </c>
    </row>
    <row r="40" ht="12.75" customHeight="1">
      <c r="B40" s="11"/>
      <c r="C40" s="24"/>
      <c r="D40" s="11"/>
      <c r="E40" s="11"/>
      <c r="F40" s="11"/>
      <c r="G40" s="11"/>
      <c r="H40" s="8"/>
    </row>
    <row r="41" ht="12.75" customHeight="1">
      <c r="A41" s="8">
        <v>65.0</v>
      </c>
      <c r="B41" s="9">
        <v>15.44</v>
      </c>
      <c r="C41" s="23">
        <v>35.2</v>
      </c>
      <c r="D41" s="10">
        <v>121.0</v>
      </c>
      <c r="E41" s="9">
        <v>7.84</v>
      </c>
      <c r="F41" s="10">
        <v>376.0</v>
      </c>
      <c r="G41" s="9">
        <f>3*60+15.24</f>
        <v>195.24</v>
      </c>
      <c r="H41" s="8"/>
    </row>
    <row r="42" ht="12.75" customHeight="1">
      <c r="A42" s="11"/>
      <c r="B42" s="11">
        <v>0.9004</v>
      </c>
      <c r="C42" s="24">
        <v>0.7542</v>
      </c>
      <c r="D42" s="11">
        <v>1.4708</v>
      </c>
      <c r="E42" s="11">
        <v>1.66</v>
      </c>
      <c r="F42" s="11">
        <v>1.5557</v>
      </c>
      <c r="G42" s="11">
        <v>0.7342</v>
      </c>
      <c r="H42" s="8"/>
    </row>
    <row r="43" ht="12.75" customHeight="1">
      <c r="A43" s="11"/>
      <c r="B43" s="12">
        <f t="shared" ref="B43:C43" si="8">+ROUNDUP((B41*B42),2)</f>
        <v>13.91</v>
      </c>
      <c r="C43" s="25">
        <f t="shared" si="8"/>
        <v>26.55</v>
      </c>
      <c r="D43" s="13">
        <f>+TRUNC((D41*D42),0)</f>
        <v>177</v>
      </c>
      <c r="E43" s="12">
        <f>+TRUNC((E41*E42),2)</f>
        <v>13.01</v>
      </c>
      <c r="F43" s="13">
        <f>+TRUNC((F41*F42),0)</f>
        <v>584</v>
      </c>
      <c r="G43" s="12">
        <f>+ROUNDUP((G41*G42),2)</f>
        <v>143.35</v>
      </c>
      <c r="H43" s="11" t="s">
        <v>45</v>
      </c>
    </row>
    <row r="44" ht="12.75" customHeight="1">
      <c r="A44" s="13"/>
      <c r="B44" s="10">
        <f>TRUNC(9.23076*(26.7-B43)^1.835)</f>
        <v>991</v>
      </c>
      <c r="C44" s="26">
        <f>TRUNC(4.99087*(42.5-C43)^1.81)</f>
        <v>750</v>
      </c>
      <c r="D44" s="10">
        <f>TRUNC(1.84523*(D43-75)^1.348)</f>
        <v>941</v>
      </c>
      <c r="E44" s="10">
        <f>TRUNC(56.0211*(E43-1.5)^1.05)</f>
        <v>728</v>
      </c>
      <c r="F44" s="10">
        <f>TRUNC(0.188807*(F43-210)^1.41)</f>
        <v>801</v>
      </c>
      <c r="G44" s="10">
        <f>TRUNC(0.11193*(254-G43)^1.88)</f>
        <v>779</v>
      </c>
      <c r="H44" s="10">
        <f>B44+D44+E44+F44+G44</f>
        <v>4240</v>
      </c>
      <c r="I44" s="27">
        <f>C44+D44+E44+F44+G44</f>
        <v>3999</v>
      </c>
    </row>
    <row r="45" ht="12.75" customHeight="1">
      <c r="B45" s="11"/>
      <c r="C45" s="3"/>
      <c r="D45" s="11"/>
      <c r="E45" s="11"/>
      <c r="F45" s="11"/>
      <c r="G45" s="11"/>
    </row>
    <row r="46" ht="12.75" customHeight="1">
      <c r="A46" s="8">
        <v>70.0</v>
      </c>
      <c r="B46" s="9">
        <v>17.31</v>
      </c>
      <c r="C46" s="23">
        <v>54.96</v>
      </c>
      <c r="D46" s="10">
        <v>75.0</v>
      </c>
      <c r="E46" s="9">
        <v>4.43</v>
      </c>
      <c r="F46" s="10">
        <v>172.0</v>
      </c>
      <c r="G46" s="9">
        <v>336.33</v>
      </c>
      <c r="H46" s="8"/>
      <c r="J46" s="9"/>
      <c r="K46" s="9"/>
      <c r="L46" s="10"/>
      <c r="M46" s="9"/>
      <c r="N46" s="10"/>
      <c r="O46" s="9"/>
    </row>
    <row r="47" ht="12.75" customHeight="1">
      <c r="A47" s="11"/>
      <c r="B47" s="11">
        <v>0.8084</v>
      </c>
      <c r="C47" s="24">
        <v>0.7068</v>
      </c>
      <c r="D47" s="11">
        <v>1.5795</v>
      </c>
      <c r="E47" s="11">
        <v>1.8559</v>
      </c>
      <c r="F47" s="11">
        <v>1.6943</v>
      </c>
      <c r="G47" s="11">
        <v>0.6752</v>
      </c>
      <c r="H47" s="8"/>
    </row>
    <row r="48" ht="12.75" customHeight="1">
      <c r="A48" s="11"/>
      <c r="B48" s="12">
        <f t="shared" ref="B48:C48" si="9">+ROUNDUP((B46*B47),2)</f>
        <v>14</v>
      </c>
      <c r="C48" s="25">
        <f t="shared" si="9"/>
        <v>38.85</v>
      </c>
      <c r="D48" s="13">
        <f>+TRUNC((D46*D47),0)</f>
        <v>118</v>
      </c>
      <c r="E48" s="12">
        <f>+TRUNC((E46*E47),2)</f>
        <v>8.22</v>
      </c>
      <c r="F48" s="13">
        <f>+TRUNC((F46*F47),0)</f>
        <v>291</v>
      </c>
      <c r="G48" s="12">
        <f>+ROUNDUP((G46*G47),2)</f>
        <v>227.1</v>
      </c>
      <c r="H48" s="8"/>
      <c r="I48" s="5" t="s">
        <v>46</v>
      </c>
    </row>
    <row r="49" ht="12.75" customHeight="1">
      <c r="A49" s="13"/>
      <c r="B49" s="10">
        <f>TRUNC(9.23076*(26.7-B48)^1.835)</f>
        <v>978</v>
      </c>
      <c r="C49" s="26">
        <f>TRUNC(4.99087*(42.5-C48)^1.81)</f>
        <v>51</v>
      </c>
      <c r="D49" s="10">
        <f>TRUNC(1.84523*(D48-75)^1.348)</f>
        <v>293</v>
      </c>
      <c r="E49" s="10">
        <f>TRUNC(56.0211*(E48-1.5)^1.05)</f>
        <v>414</v>
      </c>
      <c r="F49" s="10">
        <f>TRUNC(0.188807*(F48-210)^1.41)</f>
        <v>92</v>
      </c>
      <c r="G49" s="10">
        <f>TRUNC(0.11193*(254-G48)^1.88)</f>
        <v>54</v>
      </c>
      <c r="H49" s="10">
        <f>B49+D49+E49+F49+G49</f>
        <v>1831</v>
      </c>
      <c r="I49" s="27">
        <f>C49+D49+E49+F49+G49</f>
        <v>904</v>
      </c>
    </row>
    <row r="50" ht="12.75" customHeight="1">
      <c r="B50" s="11"/>
      <c r="C50" s="3"/>
      <c r="D50" s="11"/>
      <c r="E50" s="11"/>
      <c r="F50" s="11"/>
      <c r="G50" s="11"/>
    </row>
    <row r="51" ht="12.75" customHeight="1">
      <c r="A51" s="8">
        <v>75.0</v>
      </c>
      <c r="B51" s="9">
        <v>17.31</v>
      </c>
      <c r="C51" s="23">
        <v>54.96</v>
      </c>
      <c r="D51" s="10">
        <v>75.0</v>
      </c>
      <c r="E51" s="9">
        <v>4.43</v>
      </c>
      <c r="F51" s="10">
        <v>172.0</v>
      </c>
      <c r="G51" s="9">
        <v>336.33</v>
      </c>
      <c r="H51" s="8"/>
    </row>
    <row r="52" ht="12.75" customHeight="1">
      <c r="A52" s="11"/>
      <c r="B52" s="11">
        <v>0.7114</v>
      </c>
      <c r="C52" s="24">
        <v>0.6545</v>
      </c>
      <c r="D52" s="11">
        <v>1.7094</v>
      </c>
      <c r="E52" s="11">
        <v>1.8324</v>
      </c>
      <c r="F52" s="11">
        <v>1.8695</v>
      </c>
      <c r="G52" s="11">
        <v>0.6053</v>
      </c>
      <c r="H52" s="8"/>
    </row>
    <row r="53" ht="12.75" customHeight="1">
      <c r="A53" s="11"/>
      <c r="B53" s="12">
        <f t="shared" ref="B53:C53" si="10">+ROUNDUP((B51*B52),2)</f>
        <v>12.32</v>
      </c>
      <c r="C53" s="25">
        <f t="shared" si="10"/>
        <v>35.98</v>
      </c>
      <c r="D53" s="13">
        <f>+TRUNC((D51*D52),0)</f>
        <v>128</v>
      </c>
      <c r="E53" s="12">
        <f>+TRUNC((E51*E52),2)</f>
        <v>8.11</v>
      </c>
      <c r="F53" s="13">
        <f>+TRUNC((F51*F52),0)</f>
        <v>321</v>
      </c>
      <c r="G53" s="12">
        <f>+ROUNDUP((G51*G52),2)</f>
        <v>203.59</v>
      </c>
      <c r="H53" s="8"/>
    </row>
    <row r="54" ht="12.75" customHeight="1">
      <c r="A54" s="13"/>
      <c r="B54" s="10">
        <f>TRUNC(9.23076*(26.7-B53)^1.835)</f>
        <v>1229</v>
      </c>
      <c r="C54" s="26">
        <f>TRUNC(4.99087*(42.5-C53)^1.81)</f>
        <v>148</v>
      </c>
      <c r="D54" s="10">
        <f>TRUNC(1.84523*(D53-75)^1.348)</f>
        <v>389</v>
      </c>
      <c r="E54" s="10">
        <f>TRUNC(56.0211*(E53-1.5)^1.05)</f>
        <v>406</v>
      </c>
      <c r="F54" s="10">
        <f>TRUNC(0.188807*(F53-210)^1.41)</f>
        <v>144</v>
      </c>
      <c r="G54" s="10">
        <f>TRUNC(0.11193*(254-G53)^1.88)</f>
        <v>177</v>
      </c>
      <c r="H54" s="10">
        <f>B54+D54+E54+F54+G54</f>
        <v>2345</v>
      </c>
      <c r="I54" s="17">
        <f>C54+D54+E54+F54+G54</f>
        <v>1264</v>
      </c>
    </row>
    <row r="55" ht="12.75" customHeight="1">
      <c r="B55" s="11"/>
      <c r="C55" s="3"/>
      <c r="D55" s="11"/>
      <c r="E55" s="11"/>
      <c r="F55" s="11"/>
      <c r="G55" s="11"/>
    </row>
    <row r="56" ht="12.75" customHeight="1">
      <c r="A56" s="8">
        <v>80.0</v>
      </c>
      <c r="B56" s="9">
        <v>17.31</v>
      </c>
      <c r="C56" s="23">
        <v>54.96</v>
      </c>
      <c r="D56" s="10">
        <v>75.0</v>
      </c>
      <c r="E56" s="9">
        <v>4.43</v>
      </c>
      <c r="F56" s="10">
        <v>172.0</v>
      </c>
      <c r="G56" s="9">
        <v>336.33</v>
      </c>
      <c r="H56" s="8"/>
    </row>
    <row r="57" ht="12.75" customHeight="1">
      <c r="A57" s="11"/>
      <c r="B57" s="11">
        <v>0.5946</v>
      </c>
      <c r="C57" s="24">
        <v>0.5857</v>
      </c>
      <c r="D57" s="11">
        <v>1.8681</v>
      </c>
      <c r="E57" s="11">
        <v>2.0742</v>
      </c>
      <c r="F57" s="11">
        <v>2.1645</v>
      </c>
      <c r="G57" s="11">
        <v>0.522</v>
      </c>
      <c r="H57" s="8"/>
    </row>
    <row r="58" ht="12.75" customHeight="1">
      <c r="A58" s="11"/>
      <c r="B58" s="12">
        <f t="shared" ref="B58:C58" si="11">+ROUNDUP((B56*B57),2)</f>
        <v>10.3</v>
      </c>
      <c r="C58" s="25">
        <f t="shared" si="11"/>
        <v>32.2</v>
      </c>
      <c r="D58" s="13">
        <f>+TRUNC((D56*D57),0)</f>
        <v>140</v>
      </c>
      <c r="E58" s="12">
        <f>+TRUNC((E56*E57),2)</f>
        <v>9.18</v>
      </c>
      <c r="F58" s="13">
        <f>+TRUNC((F56*F57),0)</f>
        <v>372</v>
      </c>
      <c r="G58" s="12">
        <f>+ROUNDUP((G56*G57),2)</f>
        <v>175.57</v>
      </c>
      <c r="H58" s="8"/>
    </row>
    <row r="59" ht="12.75" customHeight="1">
      <c r="A59" s="13"/>
      <c r="B59" s="10">
        <f>TRUNC(9.23076*(26.7-B58)^1.835)</f>
        <v>1564</v>
      </c>
      <c r="C59" s="26">
        <f>TRUNC(4.99087*(42.5-C58)^1.81)</f>
        <v>339</v>
      </c>
      <c r="D59" s="10">
        <f>TRUNC(1.84523*(D58-75)^1.348)</f>
        <v>512</v>
      </c>
      <c r="E59" s="10">
        <f>TRUNC(56.0211*(E58-1.5)^1.05)</f>
        <v>476</v>
      </c>
      <c r="F59" s="10">
        <f>TRUNC(0.188807*(F58-210)^1.41)</f>
        <v>246</v>
      </c>
      <c r="G59" s="10">
        <f>TRUNC(0.11193*(254-G58)^1.88)</f>
        <v>407</v>
      </c>
      <c r="H59" s="10">
        <f>B59+D59+E59+F59+G59</f>
        <v>3205</v>
      </c>
      <c r="I59" s="17">
        <f>C59+D59+E59+F59+G59</f>
        <v>1980</v>
      </c>
    </row>
    <row r="60" ht="12.75" customHeight="1">
      <c r="B60" s="11"/>
      <c r="C60" s="3"/>
      <c r="D60" s="11"/>
      <c r="E60" s="11"/>
      <c r="F60" s="11"/>
      <c r="G60" s="11"/>
    </row>
    <row r="61" ht="12.75" customHeight="1">
      <c r="A61" s="8">
        <v>85.0</v>
      </c>
      <c r="B61" s="9">
        <v>17.31</v>
      </c>
      <c r="C61" s="23">
        <v>54.96</v>
      </c>
      <c r="D61" s="10">
        <v>75.0</v>
      </c>
      <c r="E61" s="9">
        <v>4.43</v>
      </c>
      <c r="F61" s="10">
        <v>172.0</v>
      </c>
      <c r="G61" s="9">
        <v>336.33</v>
      </c>
      <c r="H61" s="8"/>
    </row>
    <row r="62" ht="12.75" customHeight="1">
      <c r="A62" s="11"/>
      <c r="B62" s="11">
        <v>0.4391</v>
      </c>
      <c r="C62" s="24">
        <v>0.4932</v>
      </c>
      <c r="D62" s="11">
        <v>2.0673</v>
      </c>
      <c r="E62" s="11">
        <v>2.3894</v>
      </c>
      <c r="F62" s="11">
        <v>2.9154</v>
      </c>
      <c r="G62" s="11">
        <v>0.4228</v>
      </c>
      <c r="H62" s="8"/>
    </row>
    <row r="63" ht="12.75" customHeight="1">
      <c r="A63" s="11"/>
      <c r="B63" s="12">
        <f t="shared" ref="B63:C63" si="12">+ROUNDUP((B61*B62),2)</f>
        <v>7.61</v>
      </c>
      <c r="C63" s="25">
        <f t="shared" si="12"/>
        <v>27.11</v>
      </c>
      <c r="D63" s="13">
        <f>+TRUNC((D61*D62),0)</f>
        <v>155</v>
      </c>
      <c r="E63" s="12">
        <f>+TRUNC((E61*E62),2)</f>
        <v>10.58</v>
      </c>
      <c r="F63" s="13">
        <f>+TRUNC((F61*F62),0)</f>
        <v>501</v>
      </c>
      <c r="G63" s="12">
        <f>+ROUNDUP((G61*G62),2)</f>
        <v>142.21</v>
      </c>
      <c r="H63" s="8"/>
    </row>
    <row r="64" ht="12.75" customHeight="1">
      <c r="A64" s="13"/>
      <c r="B64" s="10">
        <f>TRUNC(9.23076*(26.7-B63)^1.835)</f>
        <v>2067</v>
      </c>
      <c r="C64" s="26">
        <f>TRUNC(4.99087*(42.5-C63)^1.81)</f>
        <v>703</v>
      </c>
      <c r="D64" s="10">
        <f>TRUNC(1.84523*(D63-75)^1.348)</f>
        <v>678</v>
      </c>
      <c r="E64" s="10">
        <f>TRUNC(56.0211*(E63-1.5)^1.05)</f>
        <v>567</v>
      </c>
      <c r="F64" s="10">
        <f>TRUNC(0.188807*(F63-210)^1.41)</f>
        <v>562</v>
      </c>
      <c r="G64" s="10">
        <f>TRUNC(0.11193*(254-G63)^1.88)</f>
        <v>794</v>
      </c>
      <c r="H64" s="10">
        <f>B64+D64+E64+F64+G64</f>
        <v>4668</v>
      </c>
      <c r="I64" s="17">
        <f>C64+D64+E64+F64+G64</f>
        <v>3304</v>
      </c>
    </row>
    <row r="65" ht="12.75" customHeight="1">
      <c r="B65" s="11"/>
      <c r="C65" s="3"/>
      <c r="D65" s="11"/>
      <c r="E65" s="11"/>
      <c r="F65" s="11"/>
      <c r="G65" s="11"/>
    </row>
    <row r="66" ht="12.75" customHeight="1">
      <c r="A66" s="8">
        <v>90.0</v>
      </c>
      <c r="B66" s="9">
        <v>17.31</v>
      </c>
      <c r="C66" s="23">
        <v>62.23</v>
      </c>
      <c r="D66" s="10">
        <v>82.0</v>
      </c>
      <c r="E66" s="9">
        <v>3.71</v>
      </c>
      <c r="F66" s="10">
        <v>172.0</v>
      </c>
      <c r="G66" s="9">
        <v>415.0</v>
      </c>
      <c r="H66" s="8"/>
    </row>
    <row r="67" ht="12.75" customHeight="1">
      <c r="A67" s="11"/>
      <c r="B67" s="11">
        <v>0.2209</v>
      </c>
      <c r="C67" s="24">
        <v>0.36</v>
      </c>
      <c r="D67" s="11">
        <v>2.3261</v>
      </c>
      <c r="E67" s="11">
        <v>2.8176</v>
      </c>
      <c r="F67" s="11">
        <v>3.2696</v>
      </c>
      <c r="G67" s="11">
        <v>0.3052</v>
      </c>
      <c r="H67" s="8"/>
    </row>
    <row r="68" ht="12.75" customHeight="1">
      <c r="A68" s="11"/>
      <c r="B68" s="12">
        <f t="shared" ref="B68:C68" si="13">+ROUNDUP((B66*B67),2)</f>
        <v>3.83</v>
      </c>
      <c r="C68" s="25">
        <f t="shared" si="13"/>
        <v>22.41</v>
      </c>
      <c r="D68" s="13">
        <f>+TRUNC((D66*D67),0)</f>
        <v>190</v>
      </c>
      <c r="E68" s="12">
        <f>+TRUNC((E66*E67),2)</f>
        <v>10.45</v>
      </c>
      <c r="F68" s="13">
        <f>+TRUNC((F66*F67),0)</f>
        <v>562</v>
      </c>
      <c r="G68" s="12">
        <f>+ROUNDUP((G66*G67),2)</f>
        <v>126.66</v>
      </c>
      <c r="H68" s="8"/>
    </row>
    <row r="69" ht="12.75" customHeight="1">
      <c r="A69" s="13"/>
      <c r="B69" s="10">
        <f>TRUNC(9.23076*(26.7-B68)^1.835)</f>
        <v>2880</v>
      </c>
      <c r="C69" s="26">
        <f>TRUNC(4.99087*(42.5-C68)^1.81)</f>
        <v>1139</v>
      </c>
      <c r="D69" s="10">
        <f>TRUNC(1.84523*(D68-75)^1.348)</f>
        <v>1106</v>
      </c>
      <c r="E69" s="10">
        <f>TRUNC(56.0211*(E68-1.5)^1.05)</f>
        <v>559</v>
      </c>
      <c r="F69" s="10">
        <f>TRUNC(0.188807*(F68-210)^1.41)</f>
        <v>735</v>
      </c>
      <c r="G69" s="10">
        <f>TRUNC(0.11193*(254-G68)^1.88)</f>
        <v>1014</v>
      </c>
      <c r="H69" s="10"/>
      <c r="I69" s="17"/>
    </row>
    <row r="70" ht="12.75" customHeight="1">
      <c r="B70" s="11"/>
      <c r="D70" s="11"/>
      <c r="E70" s="11"/>
      <c r="F70" s="11"/>
      <c r="G70" s="11"/>
    </row>
    <row r="71" ht="12.75" customHeight="1">
      <c r="A71" s="8">
        <v>95.0</v>
      </c>
      <c r="B71" s="9">
        <v>17.31</v>
      </c>
      <c r="C71" s="23">
        <v>62.23</v>
      </c>
      <c r="D71" s="10">
        <v>999.0</v>
      </c>
      <c r="E71" s="9">
        <v>99.99</v>
      </c>
      <c r="F71" s="10">
        <v>172.0</v>
      </c>
      <c r="G71" s="9">
        <v>415.0</v>
      </c>
      <c r="H71" s="8"/>
    </row>
    <row r="72" ht="12.75" customHeight="1">
      <c r="A72" s="11"/>
      <c r="B72" s="20">
        <v>0.1803</v>
      </c>
      <c r="C72" s="24">
        <v>0.2938</v>
      </c>
      <c r="D72" s="11">
        <v>2.6766</v>
      </c>
      <c r="E72" s="11">
        <v>3.4328</v>
      </c>
      <c r="F72" s="11">
        <v>4.4235</v>
      </c>
      <c r="G72" s="11">
        <v>0.2554</v>
      </c>
      <c r="H72" s="8"/>
    </row>
    <row r="73" ht="12.75" customHeight="1">
      <c r="A73" s="11"/>
      <c r="B73" s="12">
        <f t="shared" ref="B73:C73" si="14">+ROUNDUP((B71*B72),2)</f>
        <v>3.13</v>
      </c>
      <c r="C73" s="25">
        <f t="shared" si="14"/>
        <v>18.29</v>
      </c>
      <c r="D73" s="13">
        <f>+TRUNC((D71*D72),0)</f>
        <v>2673</v>
      </c>
      <c r="E73" s="12">
        <f>+TRUNC((E71*E72),2)</f>
        <v>343.24</v>
      </c>
      <c r="F73" s="13">
        <f>+TRUNC((F71*F72),0)</f>
        <v>760</v>
      </c>
      <c r="G73" s="12">
        <f>+ROUNDUP((G71*G72),2)</f>
        <v>106</v>
      </c>
      <c r="H73" s="8"/>
    </row>
    <row r="74" ht="12.75" customHeight="1">
      <c r="A74" s="13"/>
      <c r="B74" s="10">
        <f>TRUNC(9.23076*(26.7-B73)^1.835)</f>
        <v>3044</v>
      </c>
      <c r="C74" s="26">
        <f>TRUNC(4.99087*(42.5-C73)^1.81)</f>
        <v>1596</v>
      </c>
      <c r="D74" s="10">
        <f>TRUNC(1.84523*(D73-75)^1.348)</f>
        <v>73957</v>
      </c>
      <c r="E74" s="10">
        <f>TRUNC(56.0211*(E73-1.5)^1.05)</f>
        <v>25629</v>
      </c>
      <c r="F74" s="10">
        <f>TRUNC(0.188807*(F73-210)^1.41)</f>
        <v>1380</v>
      </c>
      <c r="G74" s="10">
        <f>TRUNC(0.11193*(254-G73)^1.88)</f>
        <v>1345</v>
      </c>
      <c r="H74" s="10"/>
      <c r="I74" s="17"/>
    </row>
    <row r="75" ht="12.75" customHeight="1">
      <c r="B75" s="8"/>
      <c r="D75" s="11"/>
      <c r="E75" s="11"/>
      <c r="F75" s="11"/>
      <c r="G75" s="11"/>
    </row>
    <row r="76" ht="12.75" customHeight="1">
      <c r="A76" s="8" t="s">
        <v>31</v>
      </c>
      <c r="B76" s="9">
        <v>17.31</v>
      </c>
      <c r="C76" s="23">
        <v>62.23</v>
      </c>
      <c r="D76" s="10">
        <v>999.0</v>
      </c>
      <c r="E76" s="9">
        <v>99.9</v>
      </c>
      <c r="F76" s="10">
        <v>172.0</v>
      </c>
      <c r="G76" s="9">
        <v>415.0</v>
      </c>
      <c r="H76" s="8"/>
    </row>
    <row r="77" ht="12.75" customHeight="1">
      <c r="A77" s="11"/>
      <c r="B77" s="20">
        <v>0.1312</v>
      </c>
      <c r="C77" s="24">
        <v>0.1917</v>
      </c>
      <c r="D77" s="11">
        <v>3.2</v>
      </c>
      <c r="E77" s="11">
        <v>4.3917</v>
      </c>
      <c r="F77" s="11">
        <v>7.52</v>
      </c>
      <c r="G77" s="11">
        <v>0.2007</v>
      </c>
      <c r="H77" s="8"/>
    </row>
    <row r="78" ht="12.75" customHeight="1">
      <c r="A78" s="11"/>
      <c r="B78" s="12">
        <f t="shared" ref="B78:C78" si="15">+ROUNDUP((B76*B77),2)</f>
        <v>2.28</v>
      </c>
      <c r="C78" s="25">
        <f t="shared" si="15"/>
        <v>11.93</v>
      </c>
      <c r="D78" s="13">
        <f>+TRUNC((D76*D77),0)</f>
        <v>3196</v>
      </c>
      <c r="E78" s="12">
        <f>+TRUNC((E76*E77),2)</f>
        <v>438.73</v>
      </c>
      <c r="F78" s="13">
        <f>+TRUNC((F76*F77),0)</f>
        <v>1293</v>
      </c>
      <c r="G78" s="12">
        <f>+ROUNDUP((G76*G77),2)</f>
        <v>83.3</v>
      </c>
      <c r="H78" s="8"/>
    </row>
    <row r="79" ht="12.75" customHeight="1">
      <c r="A79" s="13"/>
      <c r="B79" s="10">
        <f>TRUNC(9.23076*(26.7-B78)^1.835)</f>
        <v>3249</v>
      </c>
      <c r="C79" s="26">
        <f>TRUNC(4.99087*(42.5-C78)^1.81)</f>
        <v>2435</v>
      </c>
      <c r="D79" s="10">
        <f>TRUNC(1.84523*(D78-75)^1.348)</f>
        <v>94701</v>
      </c>
      <c r="E79" s="10">
        <f>TRUNC(56.0211*(E78-1.5)^1.05)</f>
        <v>33196</v>
      </c>
      <c r="F79" s="10">
        <f>TRUNC(0.188807*(F78-210)^1.41)</f>
        <v>3587</v>
      </c>
      <c r="G79" s="10">
        <f>TRUNC(0.11193*(254-G78)^1.88)</f>
        <v>1760</v>
      </c>
      <c r="H79" s="10"/>
      <c r="I79" s="17"/>
    </row>
    <row r="80" ht="12.75" customHeight="1">
      <c r="B80" s="8"/>
      <c r="D80" s="11"/>
      <c r="E80" s="11"/>
      <c r="G80" s="11"/>
    </row>
    <row r="81" ht="12.75" customHeight="1">
      <c r="D81" s="11"/>
      <c r="E81" s="11"/>
      <c r="F81" s="11"/>
      <c r="G81" s="11"/>
    </row>
    <row r="82" ht="12.75" customHeight="1">
      <c r="D82" s="11"/>
      <c r="E82" s="11"/>
      <c r="G82" s="11"/>
    </row>
    <row r="83" ht="12.75" customHeight="1">
      <c r="D83" s="11"/>
      <c r="E83" s="11"/>
    </row>
    <row r="84" ht="12.75" customHeight="1">
      <c r="D84" s="11"/>
      <c r="E84" s="11"/>
    </row>
    <row r="85" ht="12.75" customHeight="1">
      <c r="D85" s="11"/>
      <c r="E85" s="11"/>
    </row>
    <row r="86" ht="12.75" customHeight="1">
      <c r="D86" s="11"/>
      <c r="E86" s="11"/>
    </row>
    <row r="87" ht="12.75" customHeight="1">
      <c r="D87" s="11"/>
      <c r="E87" s="11"/>
    </row>
    <row r="88" ht="12.75" customHeight="1">
      <c r="D88" s="11"/>
      <c r="E88" s="11"/>
    </row>
    <row r="89" ht="12.75" customHeight="1">
      <c r="D89" s="11"/>
      <c r="E89" s="11"/>
    </row>
    <row r="90" ht="12.75" customHeight="1">
      <c r="E90" s="11"/>
    </row>
    <row r="91" ht="12.75" customHeight="1">
      <c r="E91" s="11"/>
    </row>
    <row r="92" ht="12.75" customHeight="1">
      <c r="E92" s="11"/>
    </row>
    <row r="93" ht="12.75" customHeight="1">
      <c r="E93" s="11"/>
    </row>
    <row r="94" ht="12.75" customHeight="1">
      <c r="E94" s="11"/>
    </row>
    <row r="95" ht="12.75" customHeight="1">
      <c r="E95" s="11"/>
    </row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10.5"/>
    <col customWidth="1" min="3" max="3" width="10.88"/>
    <col customWidth="1" min="4" max="4" width="11.5"/>
    <col customWidth="1" min="5" max="7" width="10.88"/>
    <col customWidth="1" min="8" max="8" width="11.38"/>
    <col customWidth="1" min="9" max="9" width="10.13"/>
    <col customWidth="1" min="10" max="10" width="11.5"/>
    <col customWidth="1" min="11" max="11" width="12.38"/>
    <col customWidth="1" min="12" max="12" width="12.0"/>
    <col customWidth="1" min="13" max="13" width="21.0"/>
    <col customWidth="1" min="14" max="14" width="22.63"/>
    <col customWidth="1" min="15" max="15" width="13.0"/>
    <col customWidth="1" min="16" max="16" width="10.13"/>
    <col customWidth="1" min="17" max="26" width="8.0"/>
  </cols>
  <sheetData>
    <row r="1" ht="15.0" customHeight="1">
      <c r="A1" s="15" t="s">
        <v>47</v>
      </c>
    </row>
    <row r="2" ht="15.0" customHeight="1">
      <c r="A2" s="15"/>
    </row>
    <row r="3" ht="12.75" customHeight="1">
      <c r="B3" s="16" t="s">
        <v>5</v>
      </c>
      <c r="C3" s="16" t="s">
        <v>6</v>
      </c>
      <c r="D3" s="16" t="s">
        <v>37</v>
      </c>
      <c r="E3" s="16" t="s">
        <v>36</v>
      </c>
      <c r="F3" s="16" t="s">
        <v>48</v>
      </c>
      <c r="G3" s="16" t="s">
        <v>49</v>
      </c>
      <c r="H3" s="16" t="s">
        <v>17</v>
      </c>
      <c r="I3" s="16" t="s">
        <v>50</v>
      </c>
      <c r="J3" s="16" t="s">
        <v>15</v>
      </c>
      <c r="K3" s="16" t="s">
        <v>18</v>
      </c>
    </row>
    <row r="4" ht="12.75" customHeight="1">
      <c r="C4" s="11"/>
      <c r="D4" s="11"/>
      <c r="E4" s="11"/>
      <c r="I4" s="11"/>
    </row>
    <row r="5" ht="12.75" customHeight="1">
      <c r="A5" s="8">
        <v>35.0</v>
      </c>
      <c r="B5" s="9">
        <v>12.73</v>
      </c>
      <c r="C5" s="10">
        <v>576.0</v>
      </c>
      <c r="D5" s="9">
        <v>9.28</v>
      </c>
      <c r="E5" s="10">
        <v>166.0</v>
      </c>
      <c r="F5" s="9">
        <v>57.84</v>
      </c>
      <c r="G5" s="29">
        <v>21.61</v>
      </c>
      <c r="H5" s="29">
        <v>27.09</v>
      </c>
      <c r="I5" s="30">
        <v>150.0</v>
      </c>
      <c r="J5" s="29">
        <v>43.79</v>
      </c>
      <c r="K5" s="29">
        <v>318.06</v>
      </c>
      <c r="L5" s="9"/>
      <c r="N5" s="9"/>
      <c r="O5" s="10"/>
      <c r="P5" s="9"/>
      <c r="Q5" s="10"/>
      <c r="R5" s="9"/>
      <c r="S5" s="9"/>
      <c r="T5" s="9"/>
      <c r="U5" s="10"/>
      <c r="V5" s="9"/>
      <c r="W5" s="9"/>
    </row>
    <row r="6" ht="12.75" customHeight="1">
      <c r="A6" s="11"/>
      <c r="B6" s="11">
        <v>0.999</v>
      </c>
      <c r="C6" s="11">
        <v>1.0385</v>
      </c>
      <c r="D6" s="11">
        <v>1.0462</v>
      </c>
      <c r="E6" s="11">
        <v>1.0136</v>
      </c>
      <c r="F6" s="11">
        <v>0.9824</v>
      </c>
      <c r="G6" s="11">
        <v>0.9957</v>
      </c>
      <c r="H6" s="11">
        <v>1.0</v>
      </c>
      <c r="I6" s="11">
        <v>1.0129</v>
      </c>
      <c r="J6" s="11">
        <v>1.0438</v>
      </c>
      <c r="K6" s="11">
        <v>0.9849</v>
      </c>
    </row>
    <row r="7" ht="12.75" customHeight="1">
      <c r="A7" s="11"/>
      <c r="B7" s="12">
        <f>+ROUNDUP((B5*B6),2)</f>
        <v>12.72</v>
      </c>
      <c r="C7" s="13">
        <f>+TRUNC((C5*C6),0)</f>
        <v>598</v>
      </c>
      <c r="D7" s="12">
        <f>+TRUNC((D5*D6),2)</f>
        <v>9.7</v>
      </c>
      <c r="E7" s="13">
        <f>+TRUNC((E5*E6),0)</f>
        <v>168</v>
      </c>
      <c r="F7" s="12">
        <f t="shared" ref="F7:G7" si="1">+ROUNDUP((F5*F6),2)</f>
        <v>56.83</v>
      </c>
      <c r="G7" s="12">
        <f t="shared" si="1"/>
        <v>21.52</v>
      </c>
      <c r="H7" s="12">
        <f>+TRUNC((H5*H6),2)</f>
        <v>27.09</v>
      </c>
      <c r="I7" s="13">
        <f>+TRUNC((I5*I6),0)</f>
        <v>151</v>
      </c>
      <c r="J7" s="12">
        <f>+TRUNC((J5*J6),2)</f>
        <v>45.7</v>
      </c>
      <c r="K7" s="12">
        <f>+ROUNDUP((K5*K6),2)</f>
        <v>313.26</v>
      </c>
    </row>
    <row r="8" ht="12.75" customHeight="1">
      <c r="A8" s="13"/>
      <c r="B8" s="10">
        <f>TRUNC(25.4347*(18-B7)^1.81)</f>
        <v>516</v>
      </c>
      <c r="C8" s="10">
        <f>TRUNC(0.14354*(C7-220)^1.4)</f>
        <v>582</v>
      </c>
      <c r="D8" s="10">
        <f>TRUNC(51.39*(D7-1.5)^1.05)</f>
        <v>468</v>
      </c>
      <c r="E8" s="10">
        <f>TRUNC(0.8465*(E7-75)^1.42)</f>
        <v>528</v>
      </c>
      <c r="F8" s="10">
        <f>TRUNC(1.53775*(82-F7)^1.81)</f>
        <v>527</v>
      </c>
      <c r="G8" s="10">
        <f>TRUNC(5.74352*(28.5-G7)^1.92)</f>
        <v>239</v>
      </c>
      <c r="H8" s="10">
        <f>TRUNC(12.91*(H7-4)^1.1)</f>
        <v>408</v>
      </c>
      <c r="I8" s="10">
        <f>TRUNC(0.2797*(I7-100)^1.35)</f>
        <v>56</v>
      </c>
      <c r="J8" s="10">
        <f>TRUNC(10.14*(J7-7)^1.08)</f>
        <v>525</v>
      </c>
      <c r="K8" s="10">
        <f>TRUNC(0.03768*(480-K7)^1.85)</f>
        <v>486</v>
      </c>
      <c r="L8" s="17">
        <f>SUM(B8:K8)</f>
        <v>4335</v>
      </c>
      <c r="M8" s="17" t="s">
        <v>51</v>
      </c>
      <c r="N8" s="5" t="s">
        <v>52</v>
      </c>
    </row>
    <row r="9" ht="12.75" customHeight="1">
      <c r="B9" s="8"/>
      <c r="C9" s="8"/>
      <c r="D9" s="8"/>
      <c r="E9" s="8"/>
      <c r="F9" s="8"/>
      <c r="G9" s="11"/>
      <c r="H9" s="8"/>
      <c r="I9" s="8"/>
      <c r="J9" s="8"/>
      <c r="K9" s="8"/>
      <c r="L9" s="11"/>
      <c r="M9" s="19"/>
    </row>
    <row r="10" ht="12.75" customHeight="1">
      <c r="A10" s="8">
        <v>35.0</v>
      </c>
      <c r="B10" s="9">
        <v>12.87</v>
      </c>
      <c r="C10" s="10">
        <v>482.0</v>
      </c>
      <c r="D10" s="9">
        <v>7.16</v>
      </c>
      <c r="E10" s="10">
        <v>148.0</v>
      </c>
      <c r="F10" s="9">
        <v>57.86</v>
      </c>
      <c r="G10" s="29">
        <v>21.48</v>
      </c>
      <c r="H10" s="29">
        <v>20.22</v>
      </c>
      <c r="I10" s="30">
        <v>220.0</v>
      </c>
      <c r="J10" s="29">
        <v>20.95</v>
      </c>
      <c r="K10" s="29">
        <v>321.75</v>
      </c>
      <c r="L10" s="9"/>
      <c r="N10" s="9"/>
    </row>
    <row r="11" ht="12.75" customHeight="1">
      <c r="A11" s="11"/>
      <c r="B11" s="11">
        <v>0.999</v>
      </c>
      <c r="C11" s="11">
        <v>1.0385</v>
      </c>
      <c r="D11" s="11">
        <v>1.0462</v>
      </c>
      <c r="E11" s="11">
        <v>1.0136</v>
      </c>
      <c r="F11" s="11">
        <v>0.9824</v>
      </c>
      <c r="G11" s="11">
        <v>0.9957</v>
      </c>
      <c r="H11" s="11">
        <v>1.0</v>
      </c>
      <c r="I11" s="11">
        <v>1.0129</v>
      </c>
      <c r="J11" s="11">
        <v>1.0438</v>
      </c>
      <c r="K11" s="11">
        <v>0.9849</v>
      </c>
    </row>
    <row r="12" ht="12.75" customHeight="1">
      <c r="A12" s="11"/>
      <c r="B12" s="12">
        <f>+ROUNDUP((B10*B11),2)</f>
        <v>12.86</v>
      </c>
      <c r="C12" s="13">
        <f>+TRUNC((C10*C11),0)</f>
        <v>500</v>
      </c>
      <c r="D12" s="12">
        <f>+TRUNC((D10*D11),2)</f>
        <v>7.49</v>
      </c>
      <c r="E12" s="13">
        <f>+TRUNC((E10*E11),0)</f>
        <v>150</v>
      </c>
      <c r="F12" s="12">
        <f t="shared" ref="F12:G12" si="2">+ROUNDUP((F10*F11),2)</f>
        <v>56.85</v>
      </c>
      <c r="G12" s="12">
        <f t="shared" si="2"/>
        <v>21.39</v>
      </c>
      <c r="H12" s="12">
        <f>+TRUNC((H10*H11),2)</f>
        <v>20.22</v>
      </c>
      <c r="I12" s="13">
        <f>+TRUNC((I10*I11),0)</f>
        <v>222</v>
      </c>
      <c r="J12" s="12">
        <f>+TRUNC((J10*J11),2)</f>
        <v>21.86</v>
      </c>
      <c r="K12" s="12">
        <f>+ROUNDUP((K10*K11),2)</f>
        <v>316.9</v>
      </c>
    </row>
    <row r="13" ht="12.75" customHeight="1">
      <c r="A13" s="13"/>
      <c r="B13" s="10">
        <f>TRUNC(25.4347*(18-B12)^1.81)</f>
        <v>492</v>
      </c>
      <c r="C13" s="10">
        <f>TRUNC(0.14354*(C12-220)^1.4)</f>
        <v>382</v>
      </c>
      <c r="D13" s="10">
        <f>TRUNC(51.39*(D12-1.5)^1.05)</f>
        <v>336</v>
      </c>
      <c r="E13" s="10">
        <f>TRUNC(0.8465*(E12-75)^1.42)</f>
        <v>389</v>
      </c>
      <c r="F13" s="10">
        <f>TRUNC(1.53775*(82-F12)^1.81)</f>
        <v>527</v>
      </c>
      <c r="G13" s="10">
        <f>TRUNC(5.74352*(28.5-G12)^1.92)</f>
        <v>248</v>
      </c>
      <c r="H13" s="10">
        <f>TRUNC(12.91*(H12-4)^1.1)</f>
        <v>276</v>
      </c>
      <c r="I13" s="10">
        <f>TRUNC(0.2797*(I12-100)^1.35)</f>
        <v>183</v>
      </c>
      <c r="J13" s="10">
        <f>TRUNC(10.14*(J12-7)^1.08)</f>
        <v>186</v>
      </c>
      <c r="K13" s="10">
        <f>TRUNC(0.03768*(480-K12)^1.85)</f>
        <v>466</v>
      </c>
      <c r="L13" s="17">
        <f>SUM(B13:K13)</f>
        <v>3485</v>
      </c>
      <c r="M13" s="17" t="s">
        <v>53</v>
      </c>
      <c r="N13" s="5" t="s">
        <v>54</v>
      </c>
    </row>
    <row r="14" ht="12.75" customHeight="1">
      <c r="B14" s="8"/>
      <c r="C14" s="8"/>
      <c r="D14" s="8"/>
      <c r="E14" s="8"/>
      <c r="F14" s="8"/>
      <c r="G14" s="11"/>
      <c r="H14" s="8"/>
      <c r="I14" s="8"/>
      <c r="J14" s="8"/>
      <c r="K14" s="8"/>
      <c r="L14" s="11"/>
      <c r="M14" s="19"/>
    </row>
    <row r="15" ht="12.75" customHeight="1">
      <c r="A15" s="8">
        <v>35.0</v>
      </c>
      <c r="B15" s="9">
        <v>14.38</v>
      </c>
      <c r="C15" s="10">
        <v>442.0</v>
      </c>
      <c r="D15" s="9">
        <v>5.9</v>
      </c>
      <c r="E15" s="10">
        <v>136.0</v>
      </c>
      <c r="F15" s="9">
        <v>64.55</v>
      </c>
      <c r="G15" s="29">
        <v>22.91</v>
      </c>
      <c r="H15" s="29">
        <v>17.02</v>
      </c>
      <c r="I15" s="30">
        <v>210.0</v>
      </c>
      <c r="J15" s="29">
        <v>28.92</v>
      </c>
      <c r="K15" s="29">
        <v>331.52</v>
      </c>
      <c r="L15" s="9"/>
      <c r="N15" s="9"/>
    </row>
    <row r="16" ht="12.75" customHeight="1">
      <c r="A16" s="11"/>
      <c r="B16" s="11">
        <v>0.999</v>
      </c>
      <c r="C16" s="11">
        <v>1.0385</v>
      </c>
      <c r="D16" s="11">
        <v>1.0462</v>
      </c>
      <c r="E16" s="11">
        <v>1.0136</v>
      </c>
      <c r="F16" s="11">
        <v>0.9824</v>
      </c>
      <c r="G16" s="11">
        <v>0.9957</v>
      </c>
      <c r="H16" s="11">
        <v>1.0</v>
      </c>
      <c r="I16" s="11">
        <v>1.0129</v>
      </c>
      <c r="J16" s="11">
        <v>1.0438</v>
      </c>
      <c r="K16" s="11">
        <v>0.9849</v>
      </c>
    </row>
    <row r="17" ht="12.75" customHeight="1">
      <c r="A17" s="11"/>
      <c r="B17" s="12">
        <f>+ROUNDUP((B15*B16),2)</f>
        <v>14.37</v>
      </c>
      <c r="C17" s="13">
        <f>+TRUNC((C15*C16),0)</f>
        <v>459</v>
      </c>
      <c r="D17" s="12">
        <f>+TRUNC((D15*D16),2)</f>
        <v>6.17</v>
      </c>
      <c r="E17" s="13">
        <f>+TRUNC((E15*E16),0)</f>
        <v>137</v>
      </c>
      <c r="F17" s="12">
        <f t="shared" ref="F17:G17" si="3">+ROUNDUP((F15*F16),2)</f>
        <v>63.42</v>
      </c>
      <c r="G17" s="12">
        <f t="shared" si="3"/>
        <v>22.82</v>
      </c>
      <c r="H17" s="12">
        <f>+TRUNC((H15*H16),2)</f>
        <v>17.02</v>
      </c>
      <c r="I17" s="13">
        <f>+TRUNC((I15*I16),0)</f>
        <v>212</v>
      </c>
      <c r="J17" s="12">
        <f>+TRUNC((J15*J16),2)</f>
        <v>30.18</v>
      </c>
      <c r="K17" s="12">
        <f>+ROUNDUP((K15*K16),2)</f>
        <v>326.52</v>
      </c>
    </row>
    <row r="18" ht="12.75" customHeight="1">
      <c r="A18" s="13"/>
      <c r="B18" s="10">
        <f>TRUNC(25.4347*(18-B17)^1.81)</f>
        <v>262</v>
      </c>
      <c r="C18" s="10">
        <f>TRUNC(0.14354*(C17-220)^1.4)</f>
        <v>306</v>
      </c>
      <c r="D18" s="10">
        <f>TRUNC(51.39*(D17-1.5)^1.05)</f>
        <v>259</v>
      </c>
      <c r="E18" s="10">
        <f>TRUNC(0.8465*(E17-75)^1.42)</f>
        <v>297</v>
      </c>
      <c r="F18" s="10">
        <f>TRUNC(1.53775*(82-F17)^1.81)</f>
        <v>304</v>
      </c>
      <c r="G18" s="10">
        <f>TRUNC(5.74352*(28.5-G17)^1.92)</f>
        <v>161</v>
      </c>
      <c r="H18" s="10">
        <f>TRUNC(12.91*(H17-4)^1.1)</f>
        <v>217</v>
      </c>
      <c r="I18" s="10">
        <f>TRUNC(0.2797*(I17-100)^1.35)</f>
        <v>163</v>
      </c>
      <c r="J18" s="10">
        <f>TRUNC(10.14*(J17-7)^1.08)</f>
        <v>302</v>
      </c>
      <c r="K18" s="10">
        <f>TRUNC(0.03768*(480-K17)^1.85)</f>
        <v>417</v>
      </c>
      <c r="L18" s="17">
        <f>SUM(B18:K18)</f>
        <v>2688</v>
      </c>
      <c r="M18" s="17" t="s">
        <v>55</v>
      </c>
      <c r="N18" s="5" t="s">
        <v>56</v>
      </c>
    </row>
    <row r="19" ht="12.75" customHeight="1">
      <c r="B19" s="8"/>
      <c r="C19" s="8"/>
      <c r="D19" s="8"/>
      <c r="E19" s="8"/>
      <c r="F19" s="8"/>
      <c r="G19" s="11"/>
      <c r="H19" s="8"/>
      <c r="I19" s="8"/>
      <c r="J19" s="8"/>
      <c r="K19" s="8"/>
      <c r="L19" s="11"/>
      <c r="M19" s="19"/>
    </row>
    <row r="20" ht="12.75" customHeight="1">
      <c r="B20" s="8"/>
      <c r="C20" s="8"/>
      <c r="D20" s="8"/>
      <c r="E20" s="8"/>
      <c r="F20" s="8"/>
      <c r="G20" s="11"/>
      <c r="H20" s="8"/>
      <c r="I20" s="8"/>
      <c r="J20" s="8"/>
      <c r="K20" s="8"/>
      <c r="L20" s="11"/>
      <c r="M20" s="19"/>
    </row>
    <row r="21" ht="12.75" customHeight="1">
      <c r="A21" s="8">
        <v>40.0</v>
      </c>
      <c r="B21" s="9">
        <v>14.19</v>
      </c>
      <c r="C21" s="10">
        <v>433.0</v>
      </c>
      <c r="D21" s="9">
        <v>8.07</v>
      </c>
      <c r="E21" s="10">
        <v>142.0</v>
      </c>
      <c r="F21" s="9">
        <v>71.56</v>
      </c>
      <c r="G21" s="29">
        <v>22.52</v>
      </c>
      <c r="H21" s="29">
        <v>20.72</v>
      </c>
      <c r="I21" s="30">
        <v>230.0</v>
      </c>
      <c r="J21" s="29">
        <v>33.99</v>
      </c>
      <c r="K21" s="29">
        <v>406.27</v>
      </c>
      <c r="N21" s="9"/>
      <c r="O21" s="10"/>
      <c r="P21" s="9"/>
      <c r="Q21" s="10"/>
      <c r="R21" s="9"/>
      <c r="S21" s="9"/>
      <c r="T21" s="9"/>
      <c r="U21" s="10"/>
      <c r="V21" s="9"/>
      <c r="W21" s="9"/>
    </row>
    <row r="22" ht="12.75" customHeight="1">
      <c r="A22" s="11"/>
      <c r="B22" s="11">
        <v>0.9668</v>
      </c>
      <c r="C22" s="11">
        <v>1.0972</v>
      </c>
      <c r="D22" s="11">
        <v>1.1125</v>
      </c>
      <c r="E22" s="11">
        <v>1.0631</v>
      </c>
      <c r="F22" s="11">
        <v>0.9513</v>
      </c>
      <c r="G22" s="11">
        <v>0.9609</v>
      </c>
      <c r="H22" s="11">
        <v>1.0187</v>
      </c>
      <c r="I22" s="11">
        <v>1.0708</v>
      </c>
      <c r="J22" s="11">
        <v>1.1218</v>
      </c>
      <c r="K22" s="11">
        <v>0.9532</v>
      </c>
    </row>
    <row r="23" ht="12.75" customHeight="1">
      <c r="A23" s="11"/>
      <c r="B23" s="12">
        <f>+ROUNDUP((B21*B22),2)</f>
        <v>13.72</v>
      </c>
      <c r="C23" s="13">
        <f>+TRUNC((C21*C22),0)</f>
        <v>475</v>
      </c>
      <c r="D23" s="12">
        <f>+TRUNC((D21*D22),2)</f>
        <v>8.97</v>
      </c>
      <c r="E23" s="13">
        <f>+TRUNC((E21*E22),0)</f>
        <v>150</v>
      </c>
      <c r="F23" s="12">
        <f t="shared" ref="F23:G23" si="4">+ROUNDUP((F21*F22),2)</f>
        <v>68.08</v>
      </c>
      <c r="G23" s="12">
        <f t="shared" si="4"/>
        <v>21.64</v>
      </c>
      <c r="H23" s="12">
        <f>+TRUNC((H21*H22),2)</f>
        <v>21.1</v>
      </c>
      <c r="I23" s="13">
        <f>+TRUNC((I21*I22),0)</f>
        <v>246</v>
      </c>
      <c r="J23" s="12">
        <f>+TRUNC((J21*J22),2)</f>
        <v>38.12</v>
      </c>
      <c r="K23" s="12">
        <f>+ROUNDUP((K21*K22),2)</f>
        <v>387.26</v>
      </c>
    </row>
    <row r="24" ht="12.75" customHeight="1">
      <c r="A24" s="10"/>
      <c r="B24" s="10">
        <f>TRUNC(25.4347*(18-B23)^1.81)</f>
        <v>353</v>
      </c>
      <c r="C24" s="10">
        <f>TRUNC(0.14354*(C23-220)^1.4)</f>
        <v>335</v>
      </c>
      <c r="D24" s="10">
        <f>TRUNC(51.39*(D23-1.5)^1.05)</f>
        <v>424</v>
      </c>
      <c r="E24" s="10">
        <f>TRUNC(0.8465*(E23-75)^1.42)</f>
        <v>389</v>
      </c>
      <c r="F24" s="10">
        <f>TRUNC(1.53775*(82-F23)^1.81)</f>
        <v>180</v>
      </c>
      <c r="G24" s="10">
        <f>TRUNC(5.74352*(28.5-G23)^1.92)</f>
        <v>231</v>
      </c>
      <c r="H24" s="10">
        <f>TRUNC(12.91*(H23-4)^1.1)</f>
        <v>293</v>
      </c>
      <c r="I24" s="10">
        <f>TRUNC(0.2797*(I23-100)^1.35)</f>
        <v>233</v>
      </c>
      <c r="J24" s="10">
        <f>TRUNC(10.14*(J23-7)^1.08)</f>
        <v>415</v>
      </c>
      <c r="K24" s="10">
        <f>TRUNC(0.03768*(480-K23)^1.85)</f>
        <v>164</v>
      </c>
      <c r="L24" s="17">
        <f>SUM(B24:K24)</f>
        <v>3017</v>
      </c>
      <c r="M24" s="17" t="s">
        <v>57</v>
      </c>
      <c r="N24" s="5" t="s">
        <v>58</v>
      </c>
      <c r="O24" s="31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7"/>
      <c r="M25" s="17"/>
      <c r="O25" s="31"/>
    </row>
    <row r="26" ht="12.75" customHeight="1">
      <c r="A26" s="4"/>
      <c r="B26" s="8"/>
      <c r="C26" s="8"/>
      <c r="D26" s="8"/>
      <c r="E26" s="8"/>
      <c r="F26" s="8"/>
      <c r="G26" s="11"/>
      <c r="H26" s="8"/>
      <c r="I26" s="8"/>
      <c r="J26" s="8"/>
      <c r="K26" s="8"/>
    </row>
    <row r="27" ht="12.75" customHeight="1">
      <c r="A27" s="8">
        <v>45.0</v>
      </c>
      <c r="B27" s="9">
        <v>13.11</v>
      </c>
      <c r="C27" s="10">
        <v>493.0</v>
      </c>
      <c r="D27" s="9">
        <v>7.69</v>
      </c>
      <c r="E27" s="10">
        <v>148.0</v>
      </c>
      <c r="F27" s="9">
        <v>58.65</v>
      </c>
      <c r="G27" s="29">
        <v>19.38</v>
      </c>
      <c r="H27" s="29">
        <v>18.59</v>
      </c>
      <c r="I27" s="30">
        <v>270.0</v>
      </c>
      <c r="J27" s="29">
        <v>24.48</v>
      </c>
      <c r="K27" s="29">
        <v>312.92</v>
      </c>
      <c r="N27" s="9"/>
      <c r="O27" s="10"/>
      <c r="P27" s="9"/>
      <c r="Q27" s="10"/>
      <c r="R27" s="9"/>
      <c r="S27" s="9"/>
      <c r="T27" s="9"/>
      <c r="U27" s="10"/>
      <c r="V27" s="9"/>
      <c r="W27" s="9"/>
    </row>
    <row r="28" ht="12.75" customHeight="1">
      <c r="A28" s="11"/>
      <c r="B28" s="11">
        <v>0.9345</v>
      </c>
      <c r="C28" s="11">
        <v>1.1608</v>
      </c>
      <c r="D28" s="11">
        <v>1.1867</v>
      </c>
      <c r="E28" s="11">
        <v>1.1159</v>
      </c>
      <c r="F28" s="11">
        <v>0.9208</v>
      </c>
      <c r="G28" s="11">
        <v>0.9244</v>
      </c>
      <c r="H28" s="11">
        <v>1.0856</v>
      </c>
      <c r="I28" s="11">
        <v>1.1351</v>
      </c>
      <c r="J28" s="11">
        <v>1.211</v>
      </c>
      <c r="K28" s="11">
        <v>0.9206</v>
      </c>
    </row>
    <row r="29" ht="12.75" customHeight="1">
      <c r="A29" s="11"/>
      <c r="B29" s="12">
        <f>+ROUNDUP((B27*B28),2)</f>
        <v>12.26</v>
      </c>
      <c r="C29" s="13">
        <f>+TRUNC((C27*C28),0)</f>
        <v>572</v>
      </c>
      <c r="D29" s="12">
        <f>+TRUNC((D27*D28),2)</f>
        <v>9.12</v>
      </c>
      <c r="E29" s="13">
        <f>+TRUNC((E27*E28),0)</f>
        <v>165</v>
      </c>
      <c r="F29" s="12">
        <f t="shared" ref="F29:G29" si="5">+ROUNDUP((F27*F28),2)</f>
        <v>54.01</v>
      </c>
      <c r="G29" s="12">
        <f t="shared" si="5"/>
        <v>17.92</v>
      </c>
      <c r="H29" s="12">
        <f>+TRUNC((H27*H28),2)</f>
        <v>20.18</v>
      </c>
      <c r="I29" s="13">
        <f>+TRUNC((I27*I28),0)</f>
        <v>306</v>
      </c>
      <c r="J29" s="12">
        <f>+TRUNC((J27*J28),2)</f>
        <v>29.64</v>
      </c>
      <c r="K29" s="12">
        <f>+ROUNDUP((K27*K28),2)</f>
        <v>288.08</v>
      </c>
    </row>
    <row r="30" ht="12.75" customHeight="1">
      <c r="A30" s="13"/>
      <c r="B30" s="10">
        <f>TRUNC(25.4347*(18-B29)^1.81)</f>
        <v>601</v>
      </c>
      <c r="C30" s="10">
        <f>TRUNC(0.14354*(C29-220)^1.4)</f>
        <v>527</v>
      </c>
      <c r="D30" s="10">
        <f>TRUNC(51.39*(D29-1.5)^1.05)</f>
        <v>433</v>
      </c>
      <c r="E30" s="10">
        <f>TRUNC(0.8465*(E29-75)^1.42)</f>
        <v>504</v>
      </c>
      <c r="F30" s="10">
        <f>TRUNC(1.53775*(82-F29)^1.81)</f>
        <v>639</v>
      </c>
      <c r="G30" s="10">
        <f>TRUNC(5.74352*(28.5-G29)^1.92)</f>
        <v>532</v>
      </c>
      <c r="H30" s="10">
        <f>TRUNC(12.91*(H29-4)^1.1)</f>
        <v>275</v>
      </c>
      <c r="I30" s="10">
        <f>TRUNC(0.2797*(I29-100)^1.35)</f>
        <v>371</v>
      </c>
      <c r="J30" s="10">
        <f>TRUNC(10.14*(J29-7)^1.08)</f>
        <v>294</v>
      </c>
      <c r="K30" s="10">
        <f>TRUNC(0.03768*(480-K29)^1.85)</f>
        <v>630</v>
      </c>
      <c r="L30" s="17">
        <f>SUM(B30:K30)</f>
        <v>4806</v>
      </c>
      <c r="M30" s="17" t="s">
        <v>59</v>
      </c>
      <c r="N30" s="5" t="s">
        <v>60</v>
      </c>
    </row>
    <row r="31" ht="12.75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2.75" customHeight="1">
      <c r="A32" s="8">
        <v>45.0</v>
      </c>
      <c r="B32" s="9">
        <v>14.42</v>
      </c>
      <c r="C32" s="10">
        <v>446.0</v>
      </c>
      <c r="D32" s="9">
        <v>7.12</v>
      </c>
      <c r="E32" s="10">
        <v>136.0</v>
      </c>
      <c r="F32" s="9">
        <v>72.54</v>
      </c>
      <c r="G32" s="29">
        <v>22.68</v>
      </c>
      <c r="H32" s="29">
        <v>21.15</v>
      </c>
      <c r="I32" s="30">
        <v>230.0</v>
      </c>
      <c r="J32" s="29">
        <v>25.72</v>
      </c>
      <c r="K32" s="29">
        <v>434.97</v>
      </c>
      <c r="N32" s="9"/>
    </row>
    <row r="33" ht="12.75" customHeight="1">
      <c r="A33" s="11"/>
      <c r="B33" s="11">
        <v>0.9345</v>
      </c>
      <c r="C33" s="11">
        <v>1.1608</v>
      </c>
      <c r="D33" s="11">
        <v>1.1867</v>
      </c>
      <c r="E33" s="11">
        <v>1.1159</v>
      </c>
      <c r="F33" s="11">
        <v>0.9208</v>
      </c>
      <c r="G33" s="11">
        <v>0.9244</v>
      </c>
      <c r="H33" s="11">
        <v>1.0856</v>
      </c>
      <c r="I33" s="11">
        <v>1.1351</v>
      </c>
      <c r="J33" s="11">
        <v>1.211</v>
      </c>
      <c r="K33" s="11">
        <v>0.9206</v>
      </c>
    </row>
    <row r="34" ht="12.75" customHeight="1">
      <c r="A34" s="11"/>
      <c r="B34" s="12">
        <f>+ROUNDUP((B32*B33),2)</f>
        <v>13.48</v>
      </c>
      <c r="C34" s="13">
        <f>+TRUNC((C32*C33),0)</f>
        <v>517</v>
      </c>
      <c r="D34" s="12">
        <f>+TRUNC((D32*D33),2)</f>
        <v>8.44</v>
      </c>
      <c r="E34" s="13">
        <f>+TRUNC((E32*E33),0)</f>
        <v>151</v>
      </c>
      <c r="F34" s="12">
        <f t="shared" ref="F34:G34" si="6">+ROUNDUP((F32*F33),2)</f>
        <v>66.8</v>
      </c>
      <c r="G34" s="12">
        <f t="shared" si="6"/>
        <v>20.97</v>
      </c>
      <c r="H34" s="12">
        <f>+TRUNC((H32*H33),2)</f>
        <v>22.96</v>
      </c>
      <c r="I34" s="13">
        <f>+TRUNC((I32*I33),0)</f>
        <v>261</v>
      </c>
      <c r="J34" s="12">
        <f>+TRUNC((J32*J33),2)</f>
        <v>31.14</v>
      </c>
      <c r="K34" s="12">
        <f>+ROUNDUP((K32*K33),2)</f>
        <v>400.44</v>
      </c>
    </row>
    <row r="35" ht="12.75" customHeight="1">
      <c r="A35" s="13"/>
      <c r="B35" s="10">
        <f>TRUNC(25.4347*(18-B34)^1.81)</f>
        <v>390</v>
      </c>
      <c r="C35" s="10">
        <f>TRUNC(0.14354*(C34-220)^1.4)</f>
        <v>415</v>
      </c>
      <c r="D35" s="10">
        <f>TRUNC(51.39*(D34-1.5)^1.05)</f>
        <v>392</v>
      </c>
      <c r="E35" s="10">
        <f>TRUNC(0.8465*(E34-75)^1.42)</f>
        <v>396</v>
      </c>
      <c r="F35" s="10">
        <f>TRUNC(1.53775*(82-F34)^1.81)</f>
        <v>211</v>
      </c>
      <c r="G35" s="10">
        <f>TRUNC(5.74352*(28.5-G34)^1.92)</f>
        <v>277</v>
      </c>
      <c r="H35" s="10">
        <f>TRUNC(12.91*(H34-4)^1.1)</f>
        <v>328</v>
      </c>
      <c r="I35" s="10">
        <f>TRUNC(0.2797*(I34-100)^1.35)</f>
        <v>266</v>
      </c>
      <c r="J35" s="10">
        <f>TRUNC(10.14*(J34-7)^1.08)</f>
        <v>315</v>
      </c>
      <c r="K35" s="10">
        <f>TRUNC(0.03768*(480-K34)^1.85)</f>
        <v>123</v>
      </c>
      <c r="L35" s="17">
        <f>SUM(B35:K35)</f>
        <v>3113</v>
      </c>
      <c r="M35" s="17" t="s">
        <v>61</v>
      </c>
      <c r="N35" s="5" t="s">
        <v>62</v>
      </c>
    </row>
    <row r="36" ht="12.75" customHeight="1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7"/>
      <c r="M36" s="17"/>
    </row>
    <row r="37" ht="12.75" customHeight="1">
      <c r="A37" s="8">
        <v>45.0</v>
      </c>
      <c r="B37" s="9">
        <v>14.24</v>
      </c>
      <c r="C37" s="10">
        <v>446.0</v>
      </c>
      <c r="D37" s="9">
        <v>7.77</v>
      </c>
      <c r="E37" s="10" t="s">
        <v>63</v>
      </c>
      <c r="F37" s="9"/>
      <c r="G37" s="9"/>
      <c r="H37" s="9"/>
      <c r="I37" s="10"/>
      <c r="J37" s="9"/>
      <c r="K37" s="9"/>
      <c r="N37" s="9"/>
    </row>
    <row r="38" ht="12.75" customHeight="1">
      <c r="A38" s="11"/>
      <c r="B38" s="11">
        <v>0.9345</v>
      </c>
      <c r="C38" s="11">
        <v>1.1608</v>
      </c>
      <c r="D38" s="11">
        <v>1.1867</v>
      </c>
      <c r="E38" s="11"/>
      <c r="F38" s="11"/>
      <c r="G38" s="11"/>
      <c r="H38" s="11"/>
      <c r="I38" s="11"/>
      <c r="J38" s="11"/>
      <c r="K38" s="11"/>
    </row>
    <row r="39" ht="12.75" customHeight="1">
      <c r="A39" s="11"/>
      <c r="B39" s="12">
        <f>+ROUNDUP((B37*B38),2)</f>
        <v>13.31</v>
      </c>
      <c r="C39" s="13">
        <f>+TRUNC((C37*C38),0)</f>
        <v>517</v>
      </c>
      <c r="D39" s="12">
        <f>+TRUNC((D37*D38),2)</f>
        <v>9.22</v>
      </c>
      <c r="E39" s="13"/>
      <c r="F39" s="12"/>
      <c r="G39" s="12"/>
      <c r="H39" s="12"/>
      <c r="I39" s="13"/>
      <c r="J39" s="12"/>
      <c r="K39" s="12"/>
    </row>
    <row r="40" ht="12.75" customHeight="1">
      <c r="A40" s="13"/>
      <c r="B40" s="10">
        <f>TRUNC(25.4347*(18-B39)^1.81)</f>
        <v>417</v>
      </c>
      <c r="C40" s="10">
        <f>TRUNC(0.14354*(C39-220)^1.4)</f>
        <v>415</v>
      </c>
      <c r="D40" s="10">
        <f>TRUNC(51.39*(D39-1.5)^1.05)</f>
        <v>439</v>
      </c>
      <c r="E40" s="10"/>
      <c r="F40" s="10"/>
      <c r="G40" s="10"/>
      <c r="H40" s="10"/>
      <c r="I40" s="10"/>
      <c r="J40" s="10"/>
      <c r="K40" s="10"/>
      <c r="L40" s="17" t="s">
        <v>64</v>
      </c>
      <c r="M40" s="17" t="s">
        <v>65</v>
      </c>
      <c r="N40" s="5" t="s">
        <v>66</v>
      </c>
    </row>
    <row r="41" ht="12.75" customHeight="1"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2.7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2.75" customHeight="1">
      <c r="A43" s="8">
        <v>50.0</v>
      </c>
      <c r="B43" s="9">
        <v>12.82</v>
      </c>
      <c r="C43" s="10">
        <v>528.0</v>
      </c>
      <c r="D43" s="9">
        <v>10.88</v>
      </c>
      <c r="E43" s="10">
        <v>157.0</v>
      </c>
      <c r="F43" s="9">
        <v>58.87</v>
      </c>
      <c r="G43" s="29">
        <v>15.96</v>
      </c>
      <c r="H43" s="29">
        <v>33.19</v>
      </c>
      <c r="I43" s="30">
        <v>320.0</v>
      </c>
      <c r="J43" s="29">
        <v>51.59</v>
      </c>
      <c r="K43" s="29">
        <v>314.73</v>
      </c>
      <c r="N43" s="9"/>
      <c r="O43" s="10"/>
      <c r="P43" s="9"/>
      <c r="Q43" s="10"/>
      <c r="R43" s="9"/>
      <c r="S43" s="9"/>
      <c r="T43" s="9"/>
      <c r="U43" s="10"/>
      <c r="V43" s="9"/>
      <c r="W43" s="9"/>
    </row>
    <row r="44" ht="12.75" customHeight="1">
      <c r="A44" s="11"/>
      <c r="B44" s="11">
        <v>0.9031</v>
      </c>
      <c r="C44" s="11">
        <v>1.2299</v>
      </c>
      <c r="D44" s="11">
        <v>1.1551</v>
      </c>
      <c r="E44" s="11">
        <v>1.1724</v>
      </c>
      <c r="F44" s="11">
        <v>0.8909</v>
      </c>
      <c r="G44" s="11">
        <v>0.9662</v>
      </c>
      <c r="H44" s="11">
        <v>1.0078</v>
      </c>
      <c r="I44" s="11">
        <v>1.207</v>
      </c>
      <c r="J44" s="11">
        <v>1.2293</v>
      </c>
      <c r="K44" s="11">
        <v>0.8871</v>
      </c>
      <c r="N44" s="9"/>
      <c r="O44" s="10"/>
      <c r="P44" s="9"/>
      <c r="Q44" s="10"/>
      <c r="R44" s="9"/>
      <c r="S44" s="9"/>
      <c r="T44" s="9"/>
      <c r="U44" s="10"/>
      <c r="V44" s="9"/>
      <c r="W44" s="9"/>
    </row>
    <row r="45" ht="12.75" customHeight="1">
      <c r="A45" s="11"/>
      <c r="B45" s="12">
        <f>+ROUNDUP((B43*B44),2)</f>
        <v>11.58</v>
      </c>
      <c r="C45" s="13">
        <f>+TRUNC((C43*C44),0)</f>
        <v>649</v>
      </c>
      <c r="D45" s="12">
        <f>+TRUNC((D43*D44),2)</f>
        <v>12.56</v>
      </c>
      <c r="E45" s="13">
        <f>+TRUNC((E43*E44),0)</f>
        <v>184</v>
      </c>
      <c r="F45" s="12">
        <f t="shared" ref="F45:G45" si="7">+ROUNDUP((F43*F44),2)</f>
        <v>52.45</v>
      </c>
      <c r="G45" s="12">
        <f t="shared" si="7"/>
        <v>15.43</v>
      </c>
      <c r="H45" s="12">
        <f>+TRUNC((H43*H44),2)</f>
        <v>33.44</v>
      </c>
      <c r="I45" s="13">
        <f>+TRUNC((I43*I44),0)</f>
        <v>386</v>
      </c>
      <c r="J45" s="12">
        <f>+TRUNC((J43*J44),2)</f>
        <v>63.41</v>
      </c>
      <c r="K45" s="12">
        <f>+ROUNDUP((K43*K44),2)</f>
        <v>279.2</v>
      </c>
      <c r="N45" s="9"/>
      <c r="O45" s="10"/>
      <c r="P45" s="9"/>
      <c r="Q45" s="10"/>
      <c r="R45" s="9"/>
      <c r="S45" s="9"/>
      <c r="T45" s="9"/>
      <c r="U45" s="10"/>
      <c r="V45" s="9"/>
      <c r="W45" s="9"/>
    </row>
    <row r="46" ht="12.75" customHeight="1">
      <c r="A46" s="13"/>
      <c r="B46" s="10">
        <f>TRUNC(25.4347*(18-B45)^1.81)</f>
        <v>736</v>
      </c>
      <c r="C46" s="10">
        <f>TRUNC(0.14354*(C45-220)^1.4)</f>
        <v>695</v>
      </c>
      <c r="D46" s="10">
        <f>TRUNC(51.39*(D45-1.5)^1.05)</f>
        <v>640</v>
      </c>
      <c r="E46" s="10">
        <f>TRUNC(0.8465*(E45-75)^1.42)</f>
        <v>661</v>
      </c>
      <c r="F46" s="10">
        <f>TRUNC(1.53775*(82-F45)^1.81)</f>
        <v>705</v>
      </c>
      <c r="G46" s="10">
        <f>TRUNC(5.74352*(28.5-G45)^1.92)</f>
        <v>798</v>
      </c>
      <c r="H46" s="10">
        <f>TRUNC(12.91*(H45-4)^1.1)</f>
        <v>533</v>
      </c>
      <c r="I46" s="10">
        <f>TRUNC(0.2797*(I45-100)^1.35)</f>
        <v>579</v>
      </c>
      <c r="J46" s="10">
        <f>TRUNC(10.14*(J45-7)^1.08)</f>
        <v>789</v>
      </c>
      <c r="K46" s="10">
        <f>TRUNC(0.03768*(480-K45)^1.85)</f>
        <v>685</v>
      </c>
      <c r="L46" s="17">
        <f>SUM(B46:K46)</f>
        <v>6821</v>
      </c>
      <c r="M46" s="17" t="s">
        <v>67</v>
      </c>
      <c r="N46" s="9"/>
      <c r="O46" s="10"/>
      <c r="P46" s="9"/>
      <c r="Q46" s="10"/>
      <c r="R46" s="9"/>
      <c r="S46" s="9"/>
      <c r="T46" s="9"/>
      <c r="U46" s="10"/>
      <c r="V46" s="9"/>
      <c r="W46" s="9"/>
    </row>
    <row r="47" ht="12.75" customHeight="1">
      <c r="A47" s="8"/>
      <c r="B47" s="9"/>
      <c r="C47" s="10"/>
      <c r="D47" s="9"/>
      <c r="E47" s="10"/>
      <c r="F47" s="9"/>
      <c r="G47" s="29"/>
      <c r="H47" s="29"/>
      <c r="I47" s="30"/>
      <c r="J47" s="9"/>
      <c r="K47" s="9"/>
      <c r="N47" s="9"/>
      <c r="O47" s="10"/>
      <c r="P47" s="9"/>
      <c r="Q47" s="10"/>
      <c r="R47" s="9"/>
      <c r="S47" s="9"/>
      <c r="T47" s="9"/>
      <c r="U47" s="10"/>
      <c r="V47" s="9"/>
      <c r="W47" s="9"/>
    </row>
    <row r="48" ht="12.75" customHeight="1">
      <c r="A48" s="8">
        <v>50.0</v>
      </c>
      <c r="B48" s="9">
        <v>13.11</v>
      </c>
      <c r="C48" s="10">
        <v>505.0</v>
      </c>
      <c r="D48" s="9">
        <v>11.1</v>
      </c>
      <c r="E48" s="10">
        <v>172.0</v>
      </c>
      <c r="F48" s="9">
        <v>59.22</v>
      </c>
      <c r="G48" s="29">
        <v>17.0</v>
      </c>
      <c r="H48" s="29">
        <v>32.88</v>
      </c>
      <c r="I48" s="30">
        <v>300.0</v>
      </c>
      <c r="J48" s="29">
        <v>48.95</v>
      </c>
      <c r="K48" s="29">
        <v>320.39</v>
      </c>
      <c r="N48" s="9"/>
      <c r="O48" s="10"/>
      <c r="P48" s="9"/>
      <c r="Q48" s="10"/>
      <c r="R48" s="9"/>
      <c r="S48" s="9"/>
      <c r="T48" s="9"/>
      <c r="U48" s="10"/>
      <c r="V48" s="9"/>
      <c r="W48" s="9"/>
    </row>
    <row r="49" ht="12.75" customHeight="1">
      <c r="A49" s="11"/>
      <c r="B49" s="11">
        <v>0.9031</v>
      </c>
      <c r="C49" s="11">
        <v>1.2299</v>
      </c>
      <c r="D49" s="11">
        <v>1.1551</v>
      </c>
      <c r="E49" s="11">
        <v>1.1724</v>
      </c>
      <c r="F49" s="11">
        <v>0.8909</v>
      </c>
      <c r="G49" s="11">
        <v>0.9662</v>
      </c>
      <c r="H49" s="11">
        <v>1.0078</v>
      </c>
      <c r="I49" s="11">
        <v>1.207</v>
      </c>
      <c r="J49" s="11">
        <v>1.2293</v>
      </c>
      <c r="K49" s="11">
        <v>0.8871</v>
      </c>
    </row>
    <row r="50" ht="12.75" customHeight="1">
      <c r="A50" s="11"/>
      <c r="B50" s="12">
        <f>+ROUNDUP((B48*B49),2)</f>
        <v>11.84</v>
      </c>
      <c r="C50" s="13">
        <f>+TRUNC((C48*C49),0)</f>
        <v>621</v>
      </c>
      <c r="D50" s="12">
        <f>+TRUNC((D48*D49),2)</f>
        <v>12.82</v>
      </c>
      <c r="E50" s="13">
        <f>+TRUNC((E48*E49),0)</f>
        <v>201</v>
      </c>
      <c r="F50" s="12">
        <f t="shared" ref="F50:G50" si="8">+ROUNDUP((F48*F49),2)</f>
        <v>52.76</v>
      </c>
      <c r="G50" s="12">
        <f t="shared" si="8"/>
        <v>16.43</v>
      </c>
      <c r="H50" s="12">
        <f>+TRUNC((H48*H49),2)</f>
        <v>33.13</v>
      </c>
      <c r="I50" s="13">
        <f>+TRUNC((I48*I49),0)</f>
        <v>362</v>
      </c>
      <c r="J50" s="12">
        <f>+TRUNC((J48*J49),2)</f>
        <v>60.17</v>
      </c>
      <c r="K50" s="12">
        <f>+ROUNDUP((K48*K49),2)</f>
        <v>284.22</v>
      </c>
    </row>
    <row r="51" ht="12.75" customHeight="1">
      <c r="A51" s="13"/>
      <c r="B51" s="10">
        <f>TRUNC(25.4347*(18-B50)^1.81)</f>
        <v>683</v>
      </c>
      <c r="C51" s="10">
        <f>TRUNC(0.14354*(C50-220)^1.4)</f>
        <v>632</v>
      </c>
      <c r="D51" s="10">
        <f>TRUNC(51.39*(D50-1.5)^1.05)</f>
        <v>656</v>
      </c>
      <c r="E51" s="10">
        <f>TRUNC(0.8465*(E50-75)^1.42)</f>
        <v>813</v>
      </c>
      <c r="F51" s="10">
        <f>TRUNC(1.53775*(82-F50)^1.81)</f>
        <v>692</v>
      </c>
      <c r="G51" s="10">
        <f>TRUNC(5.74352*(28.5-G50)^1.92)</f>
        <v>685</v>
      </c>
      <c r="H51" s="10">
        <f>TRUNC(12.91*(H50-4)^1.1)</f>
        <v>526</v>
      </c>
      <c r="I51" s="10">
        <f>TRUNC(0.2797*(I50-100)^1.35)</f>
        <v>514</v>
      </c>
      <c r="J51" s="10">
        <f>TRUNC(10.14*(J50-7)^1.08)</f>
        <v>740</v>
      </c>
      <c r="K51" s="10">
        <f>TRUNC(0.03768*(480-K50)^1.85)</f>
        <v>654</v>
      </c>
      <c r="L51" s="17">
        <f>SUM(B51:K51)</f>
        <v>6595</v>
      </c>
      <c r="M51" s="17" t="s">
        <v>68</v>
      </c>
      <c r="N51" s="5" t="s">
        <v>69</v>
      </c>
      <c r="O51" s="31"/>
    </row>
    <row r="52" ht="12.75" customHeight="1"/>
    <row r="53" ht="12.75" customHeight="1">
      <c r="A53" s="8">
        <v>50.0</v>
      </c>
      <c r="B53" s="9">
        <v>13.74</v>
      </c>
      <c r="C53" s="10">
        <v>432.0</v>
      </c>
      <c r="D53" s="9">
        <v>9.05</v>
      </c>
      <c r="E53" s="10">
        <v>145.0</v>
      </c>
      <c r="F53" s="9">
        <v>63.57</v>
      </c>
      <c r="G53" s="29">
        <v>20.6</v>
      </c>
      <c r="H53" s="29">
        <v>28.12</v>
      </c>
      <c r="I53" s="30">
        <v>260.0</v>
      </c>
      <c r="J53" s="29">
        <v>30.69</v>
      </c>
      <c r="K53" s="29">
        <v>369.21</v>
      </c>
      <c r="N53" s="9"/>
    </row>
    <row r="54" ht="12.75" customHeight="1">
      <c r="A54" s="11"/>
      <c r="B54" s="11">
        <v>0.9031</v>
      </c>
      <c r="C54" s="11">
        <v>1.2299</v>
      </c>
      <c r="D54" s="11">
        <v>1.1551</v>
      </c>
      <c r="E54" s="11">
        <v>1.1724</v>
      </c>
      <c r="F54" s="11">
        <v>0.8909</v>
      </c>
      <c r="G54" s="11">
        <v>0.9662</v>
      </c>
      <c r="H54" s="11">
        <v>1.0078</v>
      </c>
      <c r="I54" s="11">
        <v>1.207</v>
      </c>
      <c r="J54" s="11">
        <v>1.2293</v>
      </c>
      <c r="K54" s="11">
        <v>0.8871</v>
      </c>
    </row>
    <row r="55" ht="12.75" customHeight="1">
      <c r="A55" s="11"/>
      <c r="B55" s="12">
        <f>+ROUNDUP((B53*B54),2)</f>
        <v>12.41</v>
      </c>
      <c r="C55" s="13">
        <f>+TRUNC((C53*C54),0)</f>
        <v>531</v>
      </c>
      <c r="D55" s="12">
        <f>+TRUNC((D53*D54),2)</f>
        <v>10.45</v>
      </c>
      <c r="E55" s="13">
        <f>+TRUNC((E53*E54),0)</f>
        <v>169</v>
      </c>
      <c r="F55" s="12">
        <f t="shared" ref="F55:G55" si="9">+ROUNDUP((F53*F54),2)</f>
        <v>56.64</v>
      </c>
      <c r="G55" s="12">
        <f t="shared" si="9"/>
        <v>19.91</v>
      </c>
      <c r="H55" s="12">
        <f>+TRUNC((H53*H54),2)</f>
        <v>28.33</v>
      </c>
      <c r="I55" s="13">
        <f>+TRUNC((I53*I54),0)</f>
        <v>313</v>
      </c>
      <c r="J55" s="12">
        <f>+TRUNC((J53*J54),2)</f>
        <v>37.72</v>
      </c>
      <c r="K55" s="12">
        <f>+ROUNDUP((K53*K54),2)</f>
        <v>327.53</v>
      </c>
    </row>
    <row r="56" ht="12.75" customHeight="1">
      <c r="A56" s="13"/>
      <c r="B56" s="10">
        <f>TRUNC(25.4347*(18-B55)^1.81)</f>
        <v>573</v>
      </c>
      <c r="C56" s="10">
        <f>TRUNC(0.14354*(C55-220)^1.4)</f>
        <v>443</v>
      </c>
      <c r="D56" s="10">
        <f>TRUNC(51.39*(D55-1.5)^1.05)</f>
        <v>513</v>
      </c>
      <c r="E56" s="10">
        <f>TRUNC(0.8465*(E55-75)^1.42)</f>
        <v>536</v>
      </c>
      <c r="F56" s="10">
        <f>TRUNC(1.53775*(82-F55)^1.81)</f>
        <v>535</v>
      </c>
      <c r="G56" s="10">
        <f>TRUNC(5.74352*(28.5-G55)^1.92)</f>
        <v>356</v>
      </c>
      <c r="H56" s="10">
        <f>TRUNC(12.91*(H55-4)^1.1)</f>
        <v>432</v>
      </c>
      <c r="I56" s="10">
        <f>TRUNC(0.2797*(I55-100)^1.35)</f>
        <v>389</v>
      </c>
      <c r="J56" s="10">
        <f>TRUNC(10.14*(J55-7)^1.08)</f>
        <v>409</v>
      </c>
      <c r="K56" s="10">
        <f>TRUNC(0.03768*(480-K55)^1.85)</f>
        <v>412</v>
      </c>
      <c r="L56" s="17">
        <f>SUM(B56:K56)</f>
        <v>4598</v>
      </c>
      <c r="M56" s="17" t="s">
        <v>70</v>
      </c>
      <c r="N56" s="5" t="s">
        <v>71</v>
      </c>
    </row>
    <row r="57" ht="12.75" customHeight="1"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2.75" customHeight="1">
      <c r="A58" s="8">
        <v>50.0</v>
      </c>
      <c r="B58" s="9">
        <v>14.06</v>
      </c>
      <c r="C58" s="10">
        <v>429.0</v>
      </c>
      <c r="D58" s="9">
        <v>8.36</v>
      </c>
      <c r="E58" s="10">
        <v>142.0</v>
      </c>
      <c r="F58" s="9">
        <v>62.43</v>
      </c>
      <c r="G58" s="29">
        <v>19.93</v>
      </c>
      <c r="H58" s="29">
        <v>21.71</v>
      </c>
      <c r="I58" s="30">
        <v>230.0</v>
      </c>
      <c r="J58" s="29">
        <v>23.73</v>
      </c>
      <c r="K58" s="29">
        <v>355.28</v>
      </c>
      <c r="N58" s="9"/>
    </row>
    <row r="59" ht="12.75" customHeight="1">
      <c r="A59" s="11"/>
      <c r="B59" s="11">
        <v>0.9031</v>
      </c>
      <c r="C59" s="11">
        <v>1.2299</v>
      </c>
      <c r="D59" s="11">
        <v>1.1551</v>
      </c>
      <c r="E59" s="11">
        <v>1.1724</v>
      </c>
      <c r="F59" s="11">
        <v>0.8909</v>
      </c>
      <c r="G59" s="11">
        <v>0.9662</v>
      </c>
      <c r="H59" s="11">
        <v>1.0078</v>
      </c>
      <c r="I59" s="11">
        <v>1.207</v>
      </c>
      <c r="J59" s="11">
        <v>1.2293</v>
      </c>
      <c r="K59" s="11">
        <v>0.8871</v>
      </c>
    </row>
    <row r="60" ht="12.75" customHeight="1">
      <c r="A60" s="11"/>
      <c r="B60" s="12">
        <f>+ROUNDUP((B58*B59),2)</f>
        <v>12.7</v>
      </c>
      <c r="C60" s="13">
        <f>+TRUNC((C58*C59),0)</f>
        <v>527</v>
      </c>
      <c r="D60" s="12">
        <f>+TRUNC((D58*D59),2)</f>
        <v>9.65</v>
      </c>
      <c r="E60" s="13">
        <f>+TRUNC((E58*E59),0)</f>
        <v>166</v>
      </c>
      <c r="F60" s="12">
        <f t="shared" ref="F60:G60" si="10">+ROUNDUP((F58*F59),2)</f>
        <v>55.62</v>
      </c>
      <c r="G60" s="12">
        <f t="shared" si="10"/>
        <v>19.26</v>
      </c>
      <c r="H60" s="12">
        <f>+TRUNC((H58*H59),2)</f>
        <v>21.87</v>
      </c>
      <c r="I60" s="13">
        <f>+TRUNC((I58*I59),0)</f>
        <v>277</v>
      </c>
      <c r="J60" s="12">
        <f>+TRUNC((J58*J59),2)</f>
        <v>29.17</v>
      </c>
      <c r="K60" s="12">
        <f>+ROUNDUP((K58*K59),2)</f>
        <v>315.17</v>
      </c>
    </row>
    <row r="61" ht="12.75" customHeight="1">
      <c r="A61" s="13"/>
      <c r="B61" s="10">
        <f>TRUNC(25.4347*(18-B60)^1.81)</f>
        <v>520</v>
      </c>
      <c r="C61" s="10">
        <f>TRUNC(0.14354*(C60-220)^1.4)</f>
        <v>435</v>
      </c>
      <c r="D61" s="10">
        <f>TRUNC(51.39*(D60-1.5)^1.05)</f>
        <v>465</v>
      </c>
      <c r="E61" s="10">
        <f>TRUNC(0.8465*(E60-75)^1.42)</f>
        <v>512</v>
      </c>
      <c r="F61" s="10">
        <f>TRUNC(1.53775*(82-F60)^1.81)</f>
        <v>574</v>
      </c>
      <c r="G61" s="10">
        <f>TRUNC(5.74352*(28.5-G60)^1.92)</f>
        <v>410</v>
      </c>
      <c r="H61" s="10">
        <f>TRUNC(12.91*(H60-4)^1.1)</f>
        <v>307</v>
      </c>
      <c r="I61" s="10">
        <f>TRUNC(0.2797*(I60-100)^1.35)</f>
        <v>303</v>
      </c>
      <c r="J61" s="10">
        <f>TRUNC(10.14*(J60-7)^1.08)</f>
        <v>288</v>
      </c>
      <c r="K61" s="10">
        <f>TRUNC(0.03768*(480-K60)^1.85)</f>
        <v>476</v>
      </c>
      <c r="L61" s="17">
        <f>SUM(B61:K61)</f>
        <v>4290</v>
      </c>
      <c r="M61" s="17" t="s">
        <v>72</v>
      </c>
      <c r="N61" s="19" t="s">
        <v>73</v>
      </c>
    </row>
    <row r="62" ht="12.75" customHeight="1"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2.75" customHeight="1">
      <c r="A63" s="8">
        <v>50.0</v>
      </c>
      <c r="B63" s="9">
        <v>15.52</v>
      </c>
      <c r="C63" s="10">
        <v>417.0</v>
      </c>
      <c r="D63" s="9">
        <v>7.47</v>
      </c>
      <c r="E63" s="10">
        <v>145.0</v>
      </c>
      <c r="F63" s="9">
        <v>67.49</v>
      </c>
      <c r="G63" s="29">
        <v>21.63</v>
      </c>
      <c r="H63" s="29">
        <v>16.9</v>
      </c>
      <c r="I63" s="30">
        <v>280.0</v>
      </c>
      <c r="J63" s="29">
        <v>25.39</v>
      </c>
      <c r="K63" s="29">
        <v>309.32</v>
      </c>
      <c r="N63" s="9"/>
    </row>
    <row r="64" ht="12.75" customHeight="1">
      <c r="A64" s="11"/>
      <c r="B64" s="11">
        <v>0.9031</v>
      </c>
      <c r="C64" s="11">
        <v>1.2299</v>
      </c>
      <c r="D64" s="11">
        <v>1.1551</v>
      </c>
      <c r="E64" s="11">
        <v>1.1724</v>
      </c>
      <c r="F64" s="11">
        <v>0.8909</v>
      </c>
      <c r="G64" s="11">
        <v>0.9662</v>
      </c>
      <c r="H64" s="11">
        <v>1.0078</v>
      </c>
      <c r="I64" s="11">
        <v>1.207</v>
      </c>
      <c r="J64" s="11">
        <v>1.2293</v>
      </c>
      <c r="K64" s="11">
        <v>0.8871</v>
      </c>
    </row>
    <row r="65" ht="12.75" customHeight="1">
      <c r="A65" s="11"/>
      <c r="B65" s="12">
        <f>+ROUNDUP((B63*B64),2)</f>
        <v>14.02</v>
      </c>
      <c r="C65" s="13">
        <f>+TRUNC((C63*C64),0)</f>
        <v>512</v>
      </c>
      <c r="D65" s="12">
        <f>+TRUNC((D63*D64),2)</f>
        <v>8.62</v>
      </c>
      <c r="E65" s="13">
        <f>+TRUNC((E63*E64),0)</f>
        <v>169</v>
      </c>
      <c r="F65" s="12">
        <f t="shared" ref="F65:G65" si="11">+ROUNDUP((F63*F64),2)</f>
        <v>60.13</v>
      </c>
      <c r="G65" s="12">
        <f t="shared" si="11"/>
        <v>20.9</v>
      </c>
      <c r="H65" s="12">
        <f>+TRUNC((H63*H64),2)</f>
        <v>17.03</v>
      </c>
      <c r="I65" s="13">
        <f>+TRUNC((I63*I64),0)</f>
        <v>337</v>
      </c>
      <c r="J65" s="12">
        <f>+TRUNC((J63*J64),2)</f>
        <v>31.21</v>
      </c>
      <c r="K65" s="12">
        <f>+ROUNDUP((K63*K64),2)</f>
        <v>274.4</v>
      </c>
    </row>
    <row r="66" ht="12.75" customHeight="1">
      <c r="A66" s="13"/>
      <c r="B66" s="10">
        <f>TRUNC(25.4347*(18-B65)^1.81)</f>
        <v>309</v>
      </c>
      <c r="C66" s="10">
        <f>TRUNC(0.14354*(C65-220)^1.4)</f>
        <v>405</v>
      </c>
      <c r="D66" s="10">
        <f>TRUNC(51.39*(D65-1.5)^1.05)</f>
        <v>403</v>
      </c>
      <c r="E66" s="10">
        <f>TRUNC(0.8465*(E65-75)^1.42)</f>
        <v>536</v>
      </c>
      <c r="F66" s="10">
        <f>TRUNC(1.53775*(82-F65)^1.81)</f>
        <v>409</v>
      </c>
      <c r="G66" s="10">
        <f>TRUNC(5.74352*(28.5-G65)^1.92)</f>
        <v>282</v>
      </c>
      <c r="H66" s="10">
        <f>TRUNC(12.91*(H65-4)^1.1)</f>
        <v>217</v>
      </c>
      <c r="I66" s="10">
        <f>TRUNC(0.2797*(I65-100)^1.35)</f>
        <v>449</v>
      </c>
      <c r="J66" s="10">
        <f>TRUNC(10.14*(J65-7)^1.08)</f>
        <v>316</v>
      </c>
      <c r="K66" s="10">
        <f>TRUNC(0.03768*(480-K65)^1.85)</f>
        <v>716</v>
      </c>
      <c r="L66" s="17">
        <f>SUM(B66:K66)</f>
        <v>4042</v>
      </c>
      <c r="M66" s="17" t="s">
        <v>74</v>
      </c>
      <c r="N66" s="5" t="s">
        <v>62</v>
      </c>
    </row>
    <row r="67" ht="12.75" customHeight="1"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2.75" customHeight="1"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2.75" customHeight="1">
      <c r="A69" s="8">
        <v>55.0</v>
      </c>
      <c r="B69" s="9">
        <v>13.32</v>
      </c>
      <c r="C69" s="10">
        <v>503.0</v>
      </c>
      <c r="D69" s="9">
        <v>9.24</v>
      </c>
      <c r="E69" s="10">
        <v>154.0</v>
      </c>
      <c r="F69" s="9">
        <v>63.49</v>
      </c>
      <c r="G69" s="29">
        <v>19.41</v>
      </c>
      <c r="H69" s="29">
        <v>24.95</v>
      </c>
      <c r="I69" s="30">
        <v>290.0</v>
      </c>
      <c r="J69" s="29">
        <v>30.96</v>
      </c>
      <c r="K69" s="29">
        <v>394.94</v>
      </c>
      <c r="N69" s="9"/>
      <c r="O69" s="10"/>
      <c r="P69" s="9"/>
      <c r="Q69" s="10"/>
      <c r="R69" s="9"/>
      <c r="S69" s="9"/>
      <c r="T69" s="9"/>
      <c r="U69" s="10"/>
      <c r="V69" s="9"/>
      <c r="W69" s="9"/>
    </row>
    <row r="70" ht="12.75" customHeight="1">
      <c r="A70" s="11"/>
      <c r="B70" s="11">
        <v>0.8726</v>
      </c>
      <c r="C70" s="11">
        <v>1.3051</v>
      </c>
      <c r="D70" s="11">
        <v>1.242</v>
      </c>
      <c r="E70" s="11">
        <v>1.233</v>
      </c>
      <c r="F70" s="11">
        <v>0.8616</v>
      </c>
      <c r="G70" s="11">
        <v>0.923</v>
      </c>
      <c r="H70" s="11">
        <v>1.0873</v>
      </c>
      <c r="I70" s="11">
        <v>1.2881</v>
      </c>
      <c r="J70" s="11">
        <v>1.3425</v>
      </c>
      <c r="K70" s="11">
        <v>0.8527</v>
      </c>
    </row>
    <row r="71" ht="12.75" customHeight="1">
      <c r="A71" s="11"/>
      <c r="B71" s="12">
        <f>+ROUNDUP((B69*B70),2)</f>
        <v>11.63</v>
      </c>
      <c r="C71" s="13">
        <f>+TRUNC((C69*C70),0)</f>
        <v>656</v>
      </c>
      <c r="D71" s="12">
        <f>+TRUNC((D69*D70),2)</f>
        <v>11.47</v>
      </c>
      <c r="E71" s="13">
        <f>+TRUNC((E69*E70),0)</f>
        <v>189</v>
      </c>
      <c r="F71" s="12">
        <f t="shared" ref="F71:G71" si="12">+ROUNDUP((F69*F70),2)</f>
        <v>54.71</v>
      </c>
      <c r="G71" s="12">
        <f t="shared" si="12"/>
        <v>17.92</v>
      </c>
      <c r="H71" s="12">
        <f>+TRUNC((H69*H70),2)</f>
        <v>27.12</v>
      </c>
      <c r="I71" s="13">
        <f>+TRUNC((I69*I70),0)</f>
        <v>373</v>
      </c>
      <c r="J71" s="12">
        <f>+TRUNC((J69*J70),2)</f>
        <v>41.56</v>
      </c>
      <c r="K71" s="12">
        <f>+ROUNDUP((K69*K70),2)</f>
        <v>336.77</v>
      </c>
    </row>
    <row r="72" ht="12.75" customHeight="1">
      <c r="A72" s="13"/>
      <c r="B72" s="10">
        <f>TRUNC(25.4347*(18-B71)^1.81)</f>
        <v>725</v>
      </c>
      <c r="C72" s="10">
        <f>TRUNC(0.14354*(C71-220)^1.4)</f>
        <v>711</v>
      </c>
      <c r="D72" s="10">
        <f>TRUNC(51.39*(D71-1.5)^1.05)</f>
        <v>574</v>
      </c>
      <c r="E72" s="10">
        <f>TRUNC(0.8465*(E71-75)^1.42)</f>
        <v>705</v>
      </c>
      <c r="F72" s="10">
        <f>TRUNC(1.53775*(82-F71)^1.81)</f>
        <v>611</v>
      </c>
      <c r="G72" s="10">
        <f>TRUNC(5.74352*(28.5-G71)^1.92)</f>
        <v>532</v>
      </c>
      <c r="H72" s="10">
        <f>TRUNC(12.91*(H71-4)^1.1)</f>
        <v>408</v>
      </c>
      <c r="I72" s="10">
        <f>TRUNC(0.2797*(I71-100)^1.35)</f>
        <v>543</v>
      </c>
      <c r="J72" s="10">
        <f>TRUNC(10.14*(J71-7)^1.08)</f>
        <v>465</v>
      </c>
      <c r="K72" s="10">
        <f>TRUNC(0.03768*(480-K71)^1.85)</f>
        <v>367</v>
      </c>
      <c r="L72" s="17">
        <f>SUM(B72:K72)</f>
        <v>5641</v>
      </c>
      <c r="M72" s="17" t="s">
        <v>75</v>
      </c>
      <c r="N72" s="7" t="s">
        <v>69</v>
      </c>
      <c r="O72" s="32"/>
    </row>
    <row r="73" ht="12.75" customHeight="1">
      <c r="A73" s="5" t="s">
        <v>24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2.75" customHeight="1">
      <c r="A74" s="8">
        <v>55.0</v>
      </c>
      <c r="B74" s="9">
        <v>13.86</v>
      </c>
      <c r="C74" s="10">
        <v>455.0</v>
      </c>
      <c r="D74" s="9">
        <v>9.73</v>
      </c>
      <c r="E74" s="10">
        <v>142.0</v>
      </c>
      <c r="F74" s="9">
        <v>66.99</v>
      </c>
      <c r="G74" s="29">
        <v>20.73</v>
      </c>
      <c r="H74" s="29">
        <v>27.62</v>
      </c>
      <c r="I74" s="30">
        <v>280.0</v>
      </c>
      <c r="J74" s="29">
        <v>35.87</v>
      </c>
      <c r="K74" s="29">
        <v>394.97</v>
      </c>
      <c r="N74" s="9"/>
    </row>
    <row r="75" ht="12.75" customHeight="1">
      <c r="A75" s="11"/>
      <c r="B75" s="11">
        <v>0.8726</v>
      </c>
      <c r="C75" s="11">
        <v>1.3051</v>
      </c>
      <c r="D75" s="11">
        <v>1.242</v>
      </c>
      <c r="E75" s="11">
        <v>1.233</v>
      </c>
      <c r="F75" s="11">
        <v>0.8616</v>
      </c>
      <c r="G75" s="11">
        <v>0.923</v>
      </c>
      <c r="H75" s="11">
        <v>1.0873</v>
      </c>
      <c r="I75" s="11">
        <v>1.2881</v>
      </c>
      <c r="J75" s="11">
        <v>1.3425</v>
      </c>
      <c r="K75" s="11">
        <v>0.8527</v>
      </c>
    </row>
    <row r="76" ht="12.75" customHeight="1">
      <c r="A76" s="11"/>
      <c r="B76" s="12">
        <f>+ROUNDUP((B74*B75),2)</f>
        <v>12.1</v>
      </c>
      <c r="C76" s="13">
        <f>+TRUNC((C74*C75),0)</f>
        <v>593</v>
      </c>
      <c r="D76" s="12">
        <f>+TRUNC((D74*D75),2)</f>
        <v>12.08</v>
      </c>
      <c r="E76" s="13">
        <f>+TRUNC((E74*E75),0)</f>
        <v>175</v>
      </c>
      <c r="F76" s="12">
        <f t="shared" ref="F76:G76" si="13">+ROUNDUP((F74*F75),2)</f>
        <v>57.72</v>
      </c>
      <c r="G76" s="12">
        <f t="shared" si="13"/>
        <v>19.14</v>
      </c>
      <c r="H76" s="12">
        <f>+TRUNC((H74*H75),2)</f>
        <v>30.03</v>
      </c>
      <c r="I76" s="13">
        <f>+TRUNC((I74*I75),0)</f>
        <v>360</v>
      </c>
      <c r="J76" s="12">
        <f>+TRUNC((J74*J75),2)</f>
        <v>48.15</v>
      </c>
      <c r="K76" s="12">
        <f>+ROUNDUP((K74*K75),2)</f>
        <v>336.8</v>
      </c>
    </row>
    <row r="77" ht="12.75" customHeight="1">
      <c r="A77" s="13"/>
      <c r="B77" s="10">
        <f>TRUNC(25.4347*(18-B76)^1.81)</f>
        <v>631</v>
      </c>
      <c r="C77" s="10">
        <f>TRUNC(0.14354*(C76-220)^1.4)</f>
        <v>571</v>
      </c>
      <c r="D77" s="10">
        <f>TRUNC(51.39*(D76-1.5)^1.05)</f>
        <v>611</v>
      </c>
      <c r="E77" s="10">
        <f>TRUNC(0.8465*(E76-75)^1.42)</f>
        <v>585</v>
      </c>
      <c r="F77" s="10">
        <f>TRUNC(1.53775*(82-F76)^1.81)</f>
        <v>494</v>
      </c>
      <c r="G77" s="10">
        <f>TRUNC(5.74352*(28.5-G76)^1.92)</f>
        <v>420</v>
      </c>
      <c r="H77" s="10">
        <f>TRUNC(12.91*(H76-4)^1.1)</f>
        <v>465</v>
      </c>
      <c r="I77" s="10">
        <f>TRUNC(0.2797*(I76-100)^1.35)</f>
        <v>509</v>
      </c>
      <c r="J77" s="10">
        <f>TRUNC(10.14*(J76-7)^1.08)</f>
        <v>561</v>
      </c>
      <c r="K77" s="10">
        <f>TRUNC(0.03768*(480-K76)^1.85)</f>
        <v>366</v>
      </c>
      <c r="L77" s="17">
        <f>SUM(B77:K77)</f>
        <v>5213</v>
      </c>
      <c r="M77" s="17" t="s">
        <v>76</v>
      </c>
      <c r="N77" s="7" t="s">
        <v>77</v>
      </c>
    </row>
    <row r="78" ht="12.75" customHeight="1"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2.75" customHeight="1">
      <c r="A79" s="8">
        <v>55.0</v>
      </c>
      <c r="B79" s="9">
        <v>14.35</v>
      </c>
      <c r="C79" s="10">
        <v>446.0</v>
      </c>
      <c r="D79" s="9">
        <v>10.0</v>
      </c>
      <c r="E79" s="10">
        <v>142.0</v>
      </c>
      <c r="F79" s="9">
        <v>75.52</v>
      </c>
      <c r="G79" s="29">
        <v>20.89</v>
      </c>
      <c r="H79" s="29">
        <v>29.21</v>
      </c>
      <c r="I79" s="30">
        <v>220.0</v>
      </c>
      <c r="J79" s="29">
        <v>33.87</v>
      </c>
      <c r="K79" s="29">
        <v>443.54</v>
      </c>
      <c r="N79" s="9"/>
    </row>
    <row r="80" ht="12.75" customHeight="1">
      <c r="A80" s="11"/>
      <c r="B80" s="11">
        <v>0.8726</v>
      </c>
      <c r="C80" s="11">
        <v>1.3051</v>
      </c>
      <c r="D80" s="11">
        <v>1.242</v>
      </c>
      <c r="E80" s="11">
        <v>1.233</v>
      </c>
      <c r="F80" s="11">
        <v>0.8616</v>
      </c>
      <c r="G80" s="11">
        <v>0.923</v>
      </c>
      <c r="H80" s="11">
        <v>1.0873</v>
      </c>
      <c r="I80" s="11">
        <v>1.2881</v>
      </c>
      <c r="J80" s="11">
        <v>1.3425</v>
      </c>
      <c r="K80" s="11">
        <v>0.8527</v>
      </c>
    </row>
    <row r="81" ht="12.75" customHeight="1">
      <c r="A81" s="11"/>
      <c r="B81" s="12">
        <f>+ROUNDUP((B79*B80),2)</f>
        <v>12.53</v>
      </c>
      <c r="C81" s="13">
        <f>+TRUNC((C79*C80),0)</f>
        <v>582</v>
      </c>
      <c r="D81" s="12">
        <f>+TRUNC((D79*D80),2)</f>
        <v>12.42</v>
      </c>
      <c r="E81" s="13">
        <f>+TRUNC((E79*E80),0)</f>
        <v>175</v>
      </c>
      <c r="F81" s="12">
        <f t="shared" ref="F81:G81" si="14">+ROUNDUP((F79*F80),2)</f>
        <v>65.07</v>
      </c>
      <c r="G81" s="12">
        <f t="shared" si="14"/>
        <v>19.29</v>
      </c>
      <c r="H81" s="12">
        <f>+TRUNC((H79*H80),2)</f>
        <v>31.76</v>
      </c>
      <c r="I81" s="13">
        <f>+TRUNC((I79*I80),0)</f>
        <v>283</v>
      </c>
      <c r="J81" s="12">
        <f>+TRUNC((J79*J80),2)</f>
        <v>45.47</v>
      </c>
      <c r="K81" s="12">
        <f>+ROUNDUP((K79*K80),2)</f>
        <v>378.21</v>
      </c>
    </row>
    <row r="82" ht="12.75" customHeight="1">
      <c r="A82" s="13"/>
      <c r="B82" s="10">
        <f>TRUNC(25.4347*(18-B81)^1.81)</f>
        <v>551</v>
      </c>
      <c r="C82" s="10">
        <f>TRUNC(0.14354*(C81-220)^1.4)</f>
        <v>548</v>
      </c>
      <c r="D82" s="10">
        <f>TRUNC(51.39*(D81-1.5)^1.05)</f>
        <v>632</v>
      </c>
      <c r="E82" s="10">
        <f>TRUNC(0.8465*(E81-75)^1.42)</f>
        <v>585</v>
      </c>
      <c r="F82" s="10">
        <f>TRUNC(1.53775*(82-F81)^1.81)</f>
        <v>257</v>
      </c>
      <c r="G82" s="10">
        <f>TRUNC(5.74352*(28.5-G81)^1.92)</f>
        <v>407</v>
      </c>
      <c r="H82" s="10">
        <f>TRUNC(12.91*(H81-4)^1.1)</f>
        <v>499</v>
      </c>
      <c r="I82" s="10">
        <f>TRUNC(0.2797*(I81-100)^1.35)</f>
        <v>316</v>
      </c>
      <c r="J82" s="10">
        <f>TRUNC(10.14*(J81-7)^1.08)</f>
        <v>522</v>
      </c>
      <c r="K82" s="10">
        <f>TRUNC(0.03768*(480-K81)^1.85)</f>
        <v>195</v>
      </c>
      <c r="L82" s="17">
        <f>SUM(B82:K82)</f>
        <v>4512</v>
      </c>
      <c r="M82" s="17" t="s">
        <v>78</v>
      </c>
      <c r="N82" s="7" t="s">
        <v>69</v>
      </c>
    </row>
    <row r="83" ht="12.75" customHeight="1"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2.75" customHeight="1"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2.75" customHeight="1">
      <c r="A85" s="8">
        <v>60.0</v>
      </c>
      <c r="B85" s="9">
        <v>15.38</v>
      </c>
      <c r="C85" s="10">
        <v>394.0</v>
      </c>
      <c r="D85" s="9">
        <v>8.25</v>
      </c>
      <c r="E85" s="10">
        <v>133.0</v>
      </c>
      <c r="F85" s="9">
        <v>71.57</v>
      </c>
      <c r="G85" s="29">
        <v>21.05</v>
      </c>
      <c r="H85" s="29">
        <v>25.3</v>
      </c>
      <c r="I85" s="30">
        <v>290.0</v>
      </c>
      <c r="J85" s="29">
        <v>21.38</v>
      </c>
      <c r="K85" s="29">
        <v>365.5</v>
      </c>
      <c r="N85" s="9"/>
      <c r="O85" s="10"/>
      <c r="P85" s="9"/>
      <c r="Q85" s="10"/>
      <c r="R85" s="9"/>
      <c r="S85" s="9"/>
      <c r="T85" s="9"/>
      <c r="U85" s="10"/>
      <c r="V85" s="9"/>
      <c r="W85" s="9"/>
    </row>
    <row r="86" ht="12.75" customHeight="1">
      <c r="A86" s="11"/>
      <c r="B86" s="11">
        <v>0.8429</v>
      </c>
      <c r="C86" s="11">
        <v>1.3876</v>
      </c>
      <c r="D86" s="11">
        <v>1.2252</v>
      </c>
      <c r="E86" s="11">
        <v>1.2981</v>
      </c>
      <c r="F86" s="11">
        <v>0.8329</v>
      </c>
      <c r="G86" s="11">
        <v>0.9457</v>
      </c>
      <c r="H86" s="11">
        <v>0.9653</v>
      </c>
      <c r="I86" s="11">
        <v>1.38</v>
      </c>
      <c r="J86" s="11">
        <v>1.3675</v>
      </c>
      <c r="K86" s="11">
        <v>0.8174</v>
      </c>
    </row>
    <row r="87" ht="12.75" customHeight="1">
      <c r="A87" s="11"/>
      <c r="B87" s="12">
        <f>+ROUNDUP((B85*B86),2)</f>
        <v>12.97</v>
      </c>
      <c r="C87" s="13">
        <f>+TRUNC((C85*C86),0)</f>
        <v>546</v>
      </c>
      <c r="D87" s="12">
        <f>+TRUNC((D85*D86),2)</f>
        <v>10.1</v>
      </c>
      <c r="E87" s="13">
        <f>+TRUNC((E85*E86),0)</f>
        <v>172</v>
      </c>
      <c r="F87" s="12">
        <f t="shared" ref="F87:G87" si="15">+ROUNDUP((F85*F86),2)</f>
        <v>59.62</v>
      </c>
      <c r="G87" s="12">
        <f t="shared" si="15"/>
        <v>19.91</v>
      </c>
      <c r="H87" s="12">
        <f>+TRUNC((H85*H86),2)</f>
        <v>24.42</v>
      </c>
      <c r="I87" s="13">
        <f>+TRUNC((I85*I86),0)</f>
        <v>400</v>
      </c>
      <c r="J87" s="12">
        <f>+TRUNC((J85*J86),2)</f>
        <v>29.23</v>
      </c>
      <c r="K87" s="12">
        <f>+ROUNDUP((K85*K86),2)</f>
        <v>298.76</v>
      </c>
    </row>
    <row r="88" ht="12.75" customHeight="1">
      <c r="A88" s="13"/>
      <c r="B88" s="10">
        <f>TRUNC(25.4347*(18-B87)^1.81)</f>
        <v>473</v>
      </c>
      <c r="C88" s="10">
        <f>TRUNC(0.14354*(C87-220)^1.4)</f>
        <v>473</v>
      </c>
      <c r="D88" s="10">
        <f>TRUNC(51.39*(D87-1.5)^1.05)</f>
        <v>492</v>
      </c>
      <c r="E88" s="10">
        <f>TRUNC(0.8465*(E87-75)^1.42)</f>
        <v>560</v>
      </c>
      <c r="F88" s="10">
        <f>TRUNC(1.53775*(82-F87)^1.81)</f>
        <v>426</v>
      </c>
      <c r="G88" s="10">
        <f>TRUNC(5.74352*(28.5-G87)^1.92)</f>
        <v>356</v>
      </c>
      <c r="H88" s="10">
        <f>TRUNC(12.91*(H87-4)^1.1)</f>
        <v>356</v>
      </c>
      <c r="I88" s="10">
        <f>TRUNC(0.2797*(I87-100)^1.35)</f>
        <v>617</v>
      </c>
      <c r="J88" s="10">
        <f>TRUNC(10.14*(J87-7)^1.08)</f>
        <v>288</v>
      </c>
      <c r="K88" s="10">
        <f>TRUNC(0.03768*(480-K87)^1.85)</f>
        <v>567</v>
      </c>
      <c r="L88" s="17">
        <f>SUM(B88:K88)</f>
        <v>4608</v>
      </c>
      <c r="M88" s="17" t="s">
        <v>79</v>
      </c>
      <c r="N88" s="7" t="s">
        <v>73</v>
      </c>
      <c r="O88" s="31"/>
    </row>
    <row r="89" ht="12.75" customHeight="1">
      <c r="A89" s="1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7"/>
      <c r="M89" s="17"/>
      <c r="N89" s="7"/>
      <c r="O89" s="31"/>
    </row>
    <row r="90" ht="12.75" customHeight="1"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2.75" customHeight="1">
      <c r="A91" s="8">
        <v>65.0</v>
      </c>
      <c r="B91" s="9">
        <v>15.04</v>
      </c>
      <c r="C91" s="10">
        <v>373.0</v>
      </c>
      <c r="D91" s="9">
        <v>9.65</v>
      </c>
      <c r="E91" s="10">
        <v>136.0</v>
      </c>
      <c r="F91" s="9">
        <v>69.49</v>
      </c>
      <c r="G91" s="29">
        <v>21.1</v>
      </c>
      <c r="H91" s="29">
        <v>30.7</v>
      </c>
      <c r="I91" s="30">
        <v>250.0</v>
      </c>
      <c r="J91" s="29">
        <v>31.79</v>
      </c>
      <c r="K91" s="29">
        <v>374.17</v>
      </c>
      <c r="N91" s="9"/>
      <c r="O91" s="10"/>
      <c r="P91" s="9"/>
      <c r="Q91" s="10"/>
      <c r="R91" s="9"/>
      <c r="S91" s="9"/>
      <c r="T91" s="9"/>
      <c r="U91" s="10"/>
      <c r="V91" s="9"/>
      <c r="W91" s="9"/>
    </row>
    <row r="92" ht="12.75" customHeight="1">
      <c r="A92" s="11"/>
      <c r="B92" s="11">
        <v>0.8139</v>
      </c>
      <c r="C92" s="11">
        <v>1.4783</v>
      </c>
      <c r="D92" s="11">
        <v>1.3317</v>
      </c>
      <c r="E92" s="11">
        <v>1.3683</v>
      </c>
      <c r="F92" s="11">
        <v>0.8047</v>
      </c>
      <c r="G92" s="11">
        <v>0.8958</v>
      </c>
      <c r="H92" s="11">
        <v>1.059</v>
      </c>
      <c r="I92" s="11">
        <v>1.4854</v>
      </c>
      <c r="J92" s="11">
        <v>1.5184</v>
      </c>
      <c r="K92" s="11">
        <v>0.7814</v>
      </c>
      <c r="N92" s="9"/>
      <c r="O92" s="10"/>
      <c r="P92" s="9"/>
      <c r="Q92" s="10"/>
      <c r="R92" s="9"/>
      <c r="S92" s="9"/>
      <c r="T92" s="9"/>
      <c r="U92" s="10"/>
      <c r="V92" s="9"/>
      <c r="W92" s="9"/>
    </row>
    <row r="93" ht="12.75" customHeight="1">
      <c r="A93" s="11"/>
      <c r="B93" s="12">
        <f>+ROUNDUP((B91*B92),2)</f>
        <v>12.25</v>
      </c>
      <c r="C93" s="13">
        <f>+TRUNC((C91*C92),0)</f>
        <v>551</v>
      </c>
      <c r="D93" s="12">
        <f>+TRUNC((D91*D92),2)</f>
        <v>12.85</v>
      </c>
      <c r="E93" s="13">
        <f>+TRUNC((E91*E92),0)</f>
        <v>186</v>
      </c>
      <c r="F93" s="12">
        <f t="shared" ref="F93:G93" si="16">+ROUNDUP((F91*F92),2)</f>
        <v>55.92</v>
      </c>
      <c r="G93" s="12">
        <f t="shared" si="16"/>
        <v>18.91</v>
      </c>
      <c r="H93" s="12">
        <f>+TRUNC((H91*H92),2)</f>
        <v>32.51</v>
      </c>
      <c r="I93" s="13">
        <f>+TRUNC((I91*I92),0)</f>
        <v>371</v>
      </c>
      <c r="J93" s="12">
        <f>+TRUNC((J91*J92),2)</f>
        <v>48.26</v>
      </c>
      <c r="K93" s="12">
        <f>+ROUNDUP((K91*K92),2)</f>
        <v>292.38</v>
      </c>
    </row>
    <row r="94" ht="12.75" customHeight="1">
      <c r="A94" s="13"/>
      <c r="B94" s="10">
        <f>TRUNC(25.4347*(18-B93)^1.81)</f>
        <v>603</v>
      </c>
      <c r="C94" s="10">
        <f>TRUNC(0.14354*(C93-220)^1.4)</f>
        <v>483</v>
      </c>
      <c r="D94" s="10">
        <f>TRUNC(51.39*(D93-1.5)^1.05)</f>
        <v>658</v>
      </c>
      <c r="E94" s="10">
        <f>TRUNC(0.8465*(E93-75)^1.42)</f>
        <v>679</v>
      </c>
      <c r="F94" s="10">
        <f>TRUNC(1.53775*(82-F93)^1.81)</f>
        <v>562</v>
      </c>
      <c r="G94" s="10">
        <f>TRUNC(5.74352*(28.5-G93)^1.92)</f>
        <v>440</v>
      </c>
      <c r="H94" s="10">
        <f>TRUNC(12.91*(H93-4)^1.1)</f>
        <v>514</v>
      </c>
      <c r="I94" s="10">
        <f>TRUNC(0.2797*(I93-100)^1.35)</f>
        <v>538</v>
      </c>
      <c r="J94" s="10">
        <f>TRUNC(10.14*(J93-7)^1.08)</f>
        <v>563</v>
      </c>
      <c r="K94" s="10">
        <f>TRUNC(0.03768*(480-K93)^1.85)</f>
        <v>604</v>
      </c>
      <c r="L94" s="17">
        <f>SUM(B94:K94)</f>
        <v>5644</v>
      </c>
      <c r="M94" s="17" t="s">
        <v>80</v>
      </c>
      <c r="N94" s="5" t="s">
        <v>69</v>
      </c>
    </row>
    <row r="95" ht="12.75" customHeight="1">
      <c r="C95" s="11"/>
      <c r="D95" s="11"/>
      <c r="E95" s="11"/>
      <c r="G95" s="11"/>
      <c r="I95" s="11"/>
    </row>
    <row r="96" ht="12.75" customHeight="1">
      <c r="A96" s="8">
        <v>65.0</v>
      </c>
      <c r="B96" s="9">
        <v>16.28</v>
      </c>
      <c r="C96" s="10">
        <v>385.0</v>
      </c>
      <c r="D96" s="9">
        <v>8.67</v>
      </c>
      <c r="E96" s="10" t="s">
        <v>63</v>
      </c>
      <c r="F96" s="9"/>
      <c r="G96" s="9"/>
      <c r="H96" s="9"/>
      <c r="I96" s="10"/>
      <c r="J96" s="9"/>
      <c r="K96" s="9"/>
      <c r="N96" s="9"/>
    </row>
    <row r="97" ht="12.75" customHeight="1">
      <c r="A97" s="11"/>
      <c r="B97" s="11">
        <v>0.8139</v>
      </c>
      <c r="C97" s="11">
        <v>1.4783</v>
      </c>
      <c r="D97" s="11">
        <v>1.3317</v>
      </c>
      <c r="E97" s="11"/>
      <c r="F97" s="11"/>
      <c r="G97" s="11"/>
      <c r="H97" s="11"/>
      <c r="I97" s="11"/>
      <c r="J97" s="11"/>
      <c r="K97" s="11"/>
      <c r="N97" s="9"/>
    </row>
    <row r="98" ht="12.75" customHeight="1">
      <c r="A98" s="11"/>
      <c r="B98" s="12">
        <f>+ROUNDUP((B96*B97),2)</f>
        <v>13.26</v>
      </c>
      <c r="C98" s="13">
        <f>+TRUNC((C96*C97),0)</f>
        <v>569</v>
      </c>
      <c r="D98" s="12">
        <f>+TRUNC((D96*D97),2)</f>
        <v>11.54</v>
      </c>
      <c r="E98" s="13"/>
      <c r="F98" s="12"/>
      <c r="G98" s="12"/>
      <c r="H98" s="12"/>
      <c r="I98" s="13"/>
      <c r="J98" s="12"/>
      <c r="K98" s="12"/>
    </row>
    <row r="99" ht="12.75" customHeight="1">
      <c r="A99" s="13"/>
      <c r="B99" s="10">
        <f>TRUNC(25.4347*(18-B98)^1.81)</f>
        <v>425</v>
      </c>
      <c r="C99" s="10">
        <f>TRUNC(0.14354*(C98-220)^1.4)</f>
        <v>521</v>
      </c>
      <c r="D99" s="10">
        <f>TRUNC(51.39*(D98-1.5)^1.05)</f>
        <v>579</v>
      </c>
      <c r="E99" s="10"/>
      <c r="F99" s="10"/>
      <c r="G99" s="10"/>
      <c r="H99" s="10"/>
      <c r="I99" s="10"/>
      <c r="J99" s="10"/>
      <c r="K99" s="10"/>
      <c r="L99" s="17" t="s">
        <v>64</v>
      </c>
      <c r="M99" s="17" t="s">
        <v>81</v>
      </c>
      <c r="N99" s="5" t="s">
        <v>82</v>
      </c>
    </row>
    <row r="100" ht="12.75" customHeight="1">
      <c r="C100" s="11"/>
      <c r="D100" s="11"/>
      <c r="E100" s="11"/>
      <c r="G100" s="11"/>
      <c r="I100" s="11"/>
    </row>
    <row r="101" ht="12.75" customHeight="1">
      <c r="C101" s="11"/>
      <c r="D101" s="11"/>
      <c r="E101" s="11"/>
      <c r="G101" s="11"/>
      <c r="I101" s="11"/>
    </row>
    <row r="102" ht="12.75" customHeight="1">
      <c r="A102" s="8">
        <v>70.0</v>
      </c>
      <c r="B102" s="9">
        <v>14.82</v>
      </c>
      <c r="C102" s="10">
        <v>345.0</v>
      </c>
      <c r="D102" s="9">
        <v>9.98</v>
      </c>
      <c r="E102" s="10">
        <v>118.0</v>
      </c>
      <c r="F102" s="9">
        <v>87.3</v>
      </c>
      <c r="G102" s="29">
        <v>19.47</v>
      </c>
      <c r="H102" s="29">
        <v>29.55</v>
      </c>
      <c r="I102" s="30">
        <v>220.0</v>
      </c>
      <c r="J102" s="29">
        <v>26.56</v>
      </c>
      <c r="K102" s="29">
        <v>464.4</v>
      </c>
      <c r="N102" s="9"/>
      <c r="O102" s="10"/>
      <c r="P102" s="9"/>
      <c r="Q102" s="10"/>
      <c r="R102" s="9"/>
      <c r="S102" s="9"/>
      <c r="T102" s="9"/>
      <c r="U102" s="10"/>
      <c r="V102" s="9"/>
      <c r="W102" s="9"/>
    </row>
    <row r="103" ht="12.75" customHeight="1">
      <c r="A103" s="11"/>
      <c r="B103" s="11">
        <v>0.7858</v>
      </c>
      <c r="C103" s="11">
        <v>1.5787</v>
      </c>
      <c r="D103" s="11">
        <v>1.3036</v>
      </c>
      <c r="E103" s="11">
        <v>1.4442</v>
      </c>
      <c r="F103" s="11">
        <v>0.777</v>
      </c>
      <c r="G103" s="11">
        <v>1.0788</v>
      </c>
      <c r="H103" s="11">
        <v>1.1746</v>
      </c>
      <c r="I103" s="11">
        <v>1.6073</v>
      </c>
      <c r="J103" s="11">
        <v>1.5566</v>
      </c>
      <c r="K103" s="11">
        <v>0.7446</v>
      </c>
    </row>
    <row r="104" ht="12.75" customHeight="1">
      <c r="A104" s="11"/>
      <c r="B104" s="12">
        <f>+ROUNDUP((B102*B103),2)</f>
        <v>11.65</v>
      </c>
      <c r="C104" s="13">
        <f>+TRUNC((C102*C103),0)</f>
        <v>544</v>
      </c>
      <c r="D104" s="12">
        <f>+TRUNC((D102*D103),2)</f>
        <v>13</v>
      </c>
      <c r="E104" s="13">
        <f>+TRUNC((E102*E103),0)</f>
        <v>170</v>
      </c>
      <c r="F104" s="12">
        <f t="shared" ref="F104:G104" si="17">+ROUNDUP((F102*F103),2)</f>
        <v>67.84</v>
      </c>
      <c r="G104" s="12">
        <f t="shared" si="17"/>
        <v>21.01</v>
      </c>
      <c r="H104" s="12">
        <f>+TRUNC((H102*H103),2)</f>
        <v>34.7</v>
      </c>
      <c r="I104" s="13">
        <f>+TRUNC((I102*I103),0)</f>
        <v>353</v>
      </c>
      <c r="J104" s="12">
        <f>+TRUNC((J102*J103),2)</f>
        <v>41.34</v>
      </c>
      <c r="K104" s="12">
        <f>+ROUNDUP((K102*K103),2)</f>
        <v>345.8</v>
      </c>
    </row>
    <row r="105" ht="12.75" customHeight="1">
      <c r="A105" s="13"/>
      <c r="B105" s="10">
        <f>TRUNC(25.4347*(18-B104)^1.81)</f>
        <v>721</v>
      </c>
      <c r="C105" s="10">
        <f>TRUNC(0.14354*(C104-220)^1.4)</f>
        <v>469</v>
      </c>
      <c r="D105" s="10">
        <f>TRUNC(51.39*(D104-1.5)^1.05)</f>
        <v>667</v>
      </c>
      <c r="E105" s="10">
        <f>TRUNC(0.8465*(E104-75)^1.42)</f>
        <v>544</v>
      </c>
      <c r="F105" s="10">
        <f>TRUNC(1.53775*(82-F104)^1.81)</f>
        <v>186</v>
      </c>
      <c r="G105" s="10">
        <f>TRUNC(5.74352*(28.5-G104)^1.92)</f>
        <v>274</v>
      </c>
      <c r="H105" s="10">
        <f>TRUNC(12.91*(H104-4)^1.1)</f>
        <v>558</v>
      </c>
      <c r="I105" s="10">
        <f>TRUNC(0.2797*(I104-100)^1.35)</f>
        <v>490</v>
      </c>
      <c r="J105" s="10">
        <f>TRUNC(10.14*(J104-7)^1.08)</f>
        <v>462</v>
      </c>
      <c r="K105" s="10">
        <f>TRUNC(0.03768*(480-K104)^1.85)</f>
        <v>325</v>
      </c>
      <c r="L105" s="17">
        <f>SUM(B105:K105)</f>
        <v>4696</v>
      </c>
      <c r="M105" s="17" t="s">
        <v>83</v>
      </c>
      <c r="N105" s="5" t="s">
        <v>82</v>
      </c>
      <c r="O105" s="31"/>
    </row>
    <row r="106" ht="12.75" customHeight="1">
      <c r="B106" s="19"/>
      <c r="C106" s="11"/>
      <c r="D106" s="11"/>
      <c r="E106" s="11"/>
      <c r="F106" s="19"/>
      <c r="G106" s="11"/>
      <c r="H106" s="19"/>
      <c r="I106" s="11"/>
      <c r="J106" s="19"/>
      <c r="K106" s="19"/>
    </row>
    <row r="107" ht="12.75" customHeight="1">
      <c r="A107" s="8">
        <v>70.0</v>
      </c>
      <c r="B107" s="9">
        <v>16.74</v>
      </c>
      <c r="C107" s="10">
        <v>343.0</v>
      </c>
      <c r="D107" s="9">
        <v>8.48</v>
      </c>
      <c r="E107" s="10">
        <v>130.0</v>
      </c>
      <c r="F107" s="9">
        <v>99.18</v>
      </c>
      <c r="G107" s="29">
        <v>19.57</v>
      </c>
      <c r="H107" s="29">
        <v>14.97</v>
      </c>
      <c r="I107" s="30">
        <v>260.0</v>
      </c>
      <c r="J107" s="29">
        <v>27.93</v>
      </c>
      <c r="K107" s="29">
        <v>527.02</v>
      </c>
      <c r="N107" s="9"/>
    </row>
    <row r="108" ht="12.75" customHeight="1">
      <c r="A108" s="11"/>
      <c r="B108" s="11">
        <v>0.7858</v>
      </c>
      <c r="C108" s="11">
        <v>1.5787</v>
      </c>
      <c r="D108" s="11">
        <v>1.3036</v>
      </c>
      <c r="E108" s="11">
        <v>1.4442</v>
      </c>
      <c r="F108" s="11">
        <v>0.777</v>
      </c>
      <c r="G108" s="11">
        <v>1.0788</v>
      </c>
      <c r="H108" s="11">
        <v>1.1746</v>
      </c>
      <c r="I108" s="11">
        <v>1.6073</v>
      </c>
      <c r="J108" s="11">
        <v>1.5566</v>
      </c>
      <c r="K108" s="11">
        <v>0.7446</v>
      </c>
    </row>
    <row r="109" ht="12.75" customHeight="1">
      <c r="A109" s="11"/>
      <c r="B109" s="12">
        <f>+ROUNDUP((B107*B108),2)</f>
        <v>13.16</v>
      </c>
      <c r="C109" s="13">
        <f>+TRUNC((C107*C108),0)</f>
        <v>541</v>
      </c>
      <c r="D109" s="12">
        <f>+TRUNC((D107*D108),2)</f>
        <v>11.05</v>
      </c>
      <c r="E109" s="13">
        <f>+TRUNC((E107*E108),0)</f>
        <v>187</v>
      </c>
      <c r="F109" s="12">
        <f t="shared" ref="F109:G109" si="18">+ROUNDUP((F107*F108),2)</f>
        <v>77.07</v>
      </c>
      <c r="G109" s="12">
        <f t="shared" si="18"/>
        <v>21.12</v>
      </c>
      <c r="H109" s="12">
        <f>+TRUNC((H107*H108),2)</f>
        <v>17.58</v>
      </c>
      <c r="I109" s="13">
        <f>+TRUNC((I107*I108),0)</f>
        <v>417</v>
      </c>
      <c r="J109" s="12">
        <f>+TRUNC((J107*J108),2)</f>
        <v>43.47</v>
      </c>
      <c r="K109" s="12">
        <f>+ROUNDUP((K107*K108),2)</f>
        <v>392.42</v>
      </c>
    </row>
    <row r="110" ht="12.75" customHeight="1">
      <c r="A110" s="13"/>
      <c r="B110" s="10">
        <f>TRUNC(25.4347*(18-B109)^1.81)</f>
        <v>441</v>
      </c>
      <c r="C110" s="10">
        <f>TRUNC(0.14354*(C109-220)^1.4)</f>
        <v>463</v>
      </c>
      <c r="D110" s="10">
        <f>TRUNC(51.39*(D109-1.5)^1.05)</f>
        <v>549</v>
      </c>
      <c r="E110" s="10">
        <f>TRUNC(0.8465*(E109-75)^1.42)</f>
        <v>687</v>
      </c>
      <c r="F110" s="10">
        <f>TRUNC(1.53775*(82-F109)^1.81)</f>
        <v>27</v>
      </c>
      <c r="G110" s="10">
        <f>TRUNC(5.74352*(28.5-G109)^1.92)</f>
        <v>266</v>
      </c>
      <c r="H110" s="10">
        <f>TRUNC(12.91*(H109-4)^1.1)</f>
        <v>227</v>
      </c>
      <c r="I110" s="10">
        <f>TRUNC(0.2797*(I109-100)^1.35)</f>
        <v>665</v>
      </c>
      <c r="J110" s="10">
        <f>TRUNC(10.14*(J109-7)^1.08)</f>
        <v>493</v>
      </c>
      <c r="K110" s="10">
        <f>TRUNC(0.03768*(480-K109)^1.85)</f>
        <v>147</v>
      </c>
      <c r="L110" s="17">
        <f>SUM(B110:K110)</f>
        <v>3965</v>
      </c>
      <c r="M110" s="17" t="s">
        <v>84</v>
      </c>
      <c r="N110" s="5" t="s">
        <v>82</v>
      </c>
    </row>
    <row r="111" ht="12.75" customHeight="1">
      <c r="B111" s="19"/>
      <c r="C111" s="11"/>
      <c r="D111" s="11"/>
      <c r="E111" s="11"/>
      <c r="F111" s="19"/>
      <c r="G111" s="11"/>
      <c r="H111" s="19"/>
      <c r="I111" s="11"/>
      <c r="J111" s="19"/>
      <c r="K111" s="19"/>
    </row>
    <row r="112" ht="12.75" customHeight="1">
      <c r="A112" s="8">
        <v>70.0</v>
      </c>
      <c r="B112" s="9">
        <v>19.18</v>
      </c>
      <c r="C112" s="10">
        <v>266.0</v>
      </c>
      <c r="D112" s="9">
        <v>8.65</v>
      </c>
      <c r="E112" s="10">
        <v>106.0</v>
      </c>
      <c r="F112" s="9">
        <v>104.72</v>
      </c>
      <c r="G112" s="29">
        <v>29.3</v>
      </c>
      <c r="H112" s="29">
        <v>33.18</v>
      </c>
      <c r="I112" s="30">
        <v>200.0</v>
      </c>
      <c r="J112" s="29">
        <v>19.66</v>
      </c>
      <c r="K112" s="29">
        <v>559.67</v>
      </c>
      <c r="N112" s="9"/>
    </row>
    <row r="113" ht="12.75" customHeight="1">
      <c r="A113" s="11"/>
      <c r="B113" s="11">
        <v>0.7858</v>
      </c>
      <c r="C113" s="11">
        <v>1.5787</v>
      </c>
      <c r="D113" s="11">
        <v>1.3036</v>
      </c>
      <c r="E113" s="11">
        <v>1.4442</v>
      </c>
      <c r="F113" s="11">
        <v>0.777</v>
      </c>
      <c r="G113" s="11">
        <v>1.0788</v>
      </c>
      <c r="H113" s="11">
        <v>1.1746</v>
      </c>
      <c r="I113" s="11">
        <v>1.6073</v>
      </c>
      <c r="J113" s="11">
        <v>1.5566</v>
      </c>
      <c r="K113" s="11">
        <v>0.7446</v>
      </c>
    </row>
    <row r="114" ht="12.75" customHeight="1">
      <c r="A114" s="11"/>
      <c r="B114" s="12">
        <f>+ROUNDUP((B112*B113),2)</f>
        <v>15.08</v>
      </c>
      <c r="C114" s="13">
        <f>+TRUNC((C112*C113),0)</f>
        <v>419</v>
      </c>
      <c r="D114" s="12">
        <f>+TRUNC((D112*D113),2)</f>
        <v>11.27</v>
      </c>
      <c r="E114" s="13">
        <f>+TRUNC((E112*E113),0)</f>
        <v>153</v>
      </c>
      <c r="F114" s="12">
        <f t="shared" ref="F114:G114" si="19">+ROUNDUP((F112*F113),2)</f>
        <v>81.37</v>
      </c>
      <c r="G114" s="12">
        <f t="shared" si="19"/>
        <v>31.61</v>
      </c>
      <c r="H114" s="12">
        <f>+TRUNC((H112*H113),2)</f>
        <v>38.97</v>
      </c>
      <c r="I114" s="13">
        <f>+TRUNC((I112*I113),0)</f>
        <v>321</v>
      </c>
      <c r="J114" s="12">
        <f>+TRUNC((J112*J113),2)</f>
        <v>30.6</v>
      </c>
      <c r="K114" s="12">
        <f>+ROUNDUP((K112*K113),2)</f>
        <v>416.74</v>
      </c>
    </row>
    <row r="115" ht="12.75" customHeight="1">
      <c r="A115" s="13"/>
      <c r="B115" s="10">
        <f>TRUNC(25.4347*(18-B114)^1.81)</f>
        <v>176</v>
      </c>
      <c r="C115" s="10">
        <f>TRUNC(0.14354*(C114-220)^1.4)</f>
        <v>237</v>
      </c>
      <c r="D115" s="10">
        <f>TRUNC(51.39*(D114-1.5)^1.05)</f>
        <v>562</v>
      </c>
      <c r="E115" s="10">
        <f>TRUNC(0.8465*(E114-75)^1.42)</f>
        <v>411</v>
      </c>
      <c r="F115" s="10">
        <f>TRUNC(1.53775*(82-F114)^1.81)</f>
        <v>0</v>
      </c>
      <c r="G115" s="30">
        <v>0.0</v>
      </c>
      <c r="H115" s="10">
        <f>TRUNC(12.91*(H114-4)^1.1)</f>
        <v>644</v>
      </c>
      <c r="I115" s="10">
        <f>TRUNC(0.2797*(I114-100)^1.35)</f>
        <v>408</v>
      </c>
      <c r="J115" s="10">
        <f>TRUNC(10.14*(J114-7)^1.08)</f>
        <v>308</v>
      </c>
      <c r="K115" s="10">
        <f>TRUNC(0.03768*(480-K114)^1.85)</f>
        <v>80</v>
      </c>
      <c r="L115" s="17">
        <f>SUM(B115:K115)</f>
        <v>2826</v>
      </c>
      <c r="M115" s="17" t="s">
        <v>85</v>
      </c>
      <c r="N115" s="5" t="s">
        <v>86</v>
      </c>
    </row>
    <row r="116" ht="12.75" customHeight="1">
      <c r="B116" s="19"/>
      <c r="C116" s="11"/>
      <c r="D116" s="11"/>
      <c r="E116" s="11"/>
      <c r="F116" s="19"/>
      <c r="G116" s="11"/>
      <c r="H116" s="19"/>
      <c r="I116" s="11"/>
      <c r="J116" s="19"/>
      <c r="K116" s="19"/>
    </row>
    <row r="117" ht="12.75" customHeight="1">
      <c r="B117" s="19"/>
      <c r="C117" s="11"/>
      <c r="D117" s="11"/>
      <c r="E117" s="11"/>
      <c r="F117" s="19"/>
      <c r="G117" s="11"/>
      <c r="H117" s="19"/>
      <c r="I117" s="11"/>
      <c r="J117" s="19"/>
      <c r="K117" s="19"/>
    </row>
    <row r="118" ht="12.75" customHeight="1">
      <c r="A118" s="8">
        <v>75.0</v>
      </c>
      <c r="B118" s="9">
        <v>17.9</v>
      </c>
      <c r="C118" s="10">
        <v>349.0</v>
      </c>
      <c r="D118" s="9">
        <v>9.12</v>
      </c>
      <c r="E118" s="10">
        <v>118.0</v>
      </c>
      <c r="F118" s="9">
        <v>107.94</v>
      </c>
      <c r="G118" s="29">
        <v>20.45</v>
      </c>
      <c r="H118" s="29">
        <v>26.6</v>
      </c>
      <c r="I118" s="30">
        <v>180.0</v>
      </c>
      <c r="J118" s="29">
        <v>25.02</v>
      </c>
      <c r="K118" s="29">
        <v>532.91</v>
      </c>
      <c r="N118" s="9"/>
      <c r="O118" s="10"/>
      <c r="P118" s="9"/>
      <c r="Q118" s="10"/>
      <c r="R118" s="9"/>
      <c r="S118" s="9"/>
      <c r="T118" s="9"/>
      <c r="U118" s="10"/>
      <c r="V118" s="9"/>
      <c r="W118" s="9"/>
    </row>
    <row r="119" ht="12.75" customHeight="1">
      <c r="A119" s="11"/>
      <c r="B119" s="11">
        <v>0.7584</v>
      </c>
      <c r="C119" s="11">
        <v>1.6917</v>
      </c>
      <c r="D119" s="11">
        <v>1.4385</v>
      </c>
      <c r="E119" s="11">
        <v>1.5267</v>
      </c>
      <c r="F119" s="11">
        <v>0.744</v>
      </c>
      <c r="G119" s="11">
        <v>1.0111</v>
      </c>
      <c r="H119" s="11">
        <v>1.3205</v>
      </c>
      <c r="I119" s="11">
        <v>1.7502</v>
      </c>
      <c r="J119" s="11">
        <v>1.7731</v>
      </c>
      <c r="K119" s="11">
        <v>0.707</v>
      </c>
    </row>
    <row r="120" ht="12.75" customHeight="1">
      <c r="A120" s="11"/>
      <c r="B120" s="12">
        <f>+ROUNDUP((B118*B119),2)</f>
        <v>13.58</v>
      </c>
      <c r="C120" s="13">
        <f>+TRUNC((C118*C119),0)</f>
        <v>590</v>
      </c>
      <c r="D120" s="12">
        <f>+TRUNC((D118*D119),2)</f>
        <v>13.11</v>
      </c>
      <c r="E120" s="13">
        <f>+TRUNC((E118*E119),0)</f>
        <v>180</v>
      </c>
      <c r="F120" s="12">
        <f t="shared" ref="F120:G120" si="20">+ROUNDUP((F118*F119),2)</f>
        <v>80.31</v>
      </c>
      <c r="G120" s="12">
        <f t="shared" si="20"/>
        <v>20.68</v>
      </c>
      <c r="H120" s="12">
        <f>+TRUNC((H118*H119),2)</f>
        <v>35.12</v>
      </c>
      <c r="I120" s="13">
        <f>+TRUNC((I118*I119),0)</f>
        <v>315</v>
      </c>
      <c r="J120" s="12">
        <f>+TRUNC((J118*J119),2)</f>
        <v>44.36</v>
      </c>
      <c r="K120" s="12">
        <f>+ROUNDUP((K118*K119),2)</f>
        <v>376.77</v>
      </c>
    </row>
    <row r="121" ht="12.75" customHeight="1">
      <c r="A121" s="13"/>
      <c r="B121" s="10">
        <f>TRUNC(25.4347*(18-B120)^1.81)</f>
        <v>374</v>
      </c>
      <c r="C121" s="10">
        <f>TRUNC(0.14354*(C120-220)^1.4)</f>
        <v>565</v>
      </c>
      <c r="D121" s="10">
        <f>TRUNC(51.39*(D120-1.5)^1.05)</f>
        <v>674</v>
      </c>
      <c r="E121" s="10">
        <f>TRUNC(0.8465*(E120-75)^1.42)</f>
        <v>627</v>
      </c>
      <c r="F121" s="10">
        <f>TRUNC(1.53775*(82-F120)^1.81)</f>
        <v>3</v>
      </c>
      <c r="G121" s="10">
        <f>TRUNC(5.74352*(28.5-G120)^1.92)</f>
        <v>297</v>
      </c>
      <c r="H121" s="10">
        <f>TRUNC(12.91*(H120-4)^1.1)</f>
        <v>566</v>
      </c>
      <c r="I121" s="10">
        <f>TRUNC(0.2797*(I120-100)^1.35)</f>
        <v>393</v>
      </c>
      <c r="J121" s="10">
        <f>TRUNC(10.14*(J120-7)^1.08)</f>
        <v>506</v>
      </c>
      <c r="K121" s="10">
        <f>TRUNC(0.03768*(480-K120)^1.85)</f>
        <v>200</v>
      </c>
      <c r="L121" s="17">
        <f>SUM(B121:K121)</f>
        <v>4205</v>
      </c>
      <c r="M121" s="17" t="s">
        <v>87</v>
      </c>
      <c r="N121" s="5" t="s">
        <v>69</v>
      </c>
    </row>
    <row r="122" ht="12.75" customHeight="1">
      <c r="B122" s="19"/>
      <c r="C122" s="11"/>
      <c r="D122" s="11"/>
      <c r="E122" s="11"/>
      <c r="F122" s="19"/>
      <c r="G122" s="11"/>
      <c r="H122" s="19"/>
      <c r="I122" s="11"/>
      <c r="J122" s="19"/>
      <c r="K122" s="19"/>
    </row>
    <row r="123" ht="12.75" customHeight="1">
      <c r="A123" s="8">
        <v>75.0</v>
      </c>
      <c r="B123" s="9">
        <v>19.17</v>
      </c>
      <c r="C123" s="10">
        <v>295.0</v>
      </c>
      <c r="D123" s="9">
        <v>7.39</v>
      </c>
      <c r="E123" s="10">
        <v>97.0</v>
      </c>
      <c r="F123" s="9">
        <v>166.67</v>
      </c>
      <c r="G123" s="29">
        <v>32.67</v>
      </c>
      <c r="H123" s="29">
        <v>15.26</v>
      </c>
      <c r="I123" s="30">
        <v>120.0</v>
      </c>
      <c r="J123" s="29">
        <v>18.21</v>
      </c>
      <c r="K123" s="29" t="s">
        <v>64</v>
      </c>
      <c r="N123" s="9"/>
    </row>
    <row r="124" ht="12.75" customHeight="1">
      <c r="A124" s="11"/>
      <c r="B124" s="11">
        <v>0.7584</v>
      </c>
      <c r="C124" s="11">
        <v>1.6917</v>
      </c>
      <c r="D124" s="11">
        <v>1.4385</v>
      </c>
      <c r="E124" s="11">
        <v>1.5267</v>
      </c>
      <c r="F124" s="11">
        <v>0.744</v>
      </c>
      <c r="G124" s="11">
        <v>1.0111</v>
      </c>
      <c r="H124" s="11">
        <v>1.3205</v>
      </c>
      <c r="I124" s="11">
        <v>1.7502</v>
      </c>
      <c r="J124" s="11">
        <v>1.7731</v>
      </c>
      <c r="K124" s="11">
        <v>0.707</v>
      </c>
    </row>
    <row r="125" ht="12.75" customHeight="1">
      <c r="A125" s="11"/>
      <c r="B125" s="12">
        <f>+ROUNDUP((B123*B124),2)</f>
        <v>14.54</v>
      </c>
      <c r="C125" s="13">
        <f>+TRUNC((C123*C124),0)</f>
        <v>499</v>
      </c>
      <c r="D125" s="12">
        <f>+TRUNC((D123*D124),2)</f>
        <v>10.63</v>
      </c>
      <c r="E125" s="13">
        <f>+TRUNC((E123*E124),0)</f>
        <v>148</v>
      </c>
      <c r="F125" s="12">
        <f t="shared" ref="F125:G125" si="21">+ROUNDUP((F123*F124),2)</f>
        <v>124.01</v>
      </c>
      <c r="G125" s="12">
        <f t="shared" si="21"/>
        <v>33.04</v>
      </c>
      <c r="H125" s="12">
        <f>+TRUNC((H123*H124),2)</f>
        <v>20.15</v>
      </c>
      <c r="I125" s="13">
        <f>+TRUNC((I123*I124),0)</f>
        <v>210</v>
      </c>
      <c r="J125" s="12">
        <f>+TRUNC((J123*J124),2)</f>
        <v>32.28</v>
      </c>
      <c r="K125" s="12" t="str">
        <f>+ROUNDUP((K123*K124),2)</f>
        <v>#VALUE!</v>
      </c>
    </row>
    <row r="126" ht="12.75" customHeight="1">
      <c r="A126" s="13"/>
      <c r="B126" s="10">
        <f>TRUNC(25.4347*(18-B125)^1.81)</f>
        <v>240</v>
      </c>
      <c r="C126" s="10">
        <f>TRUNC(0.14354*(C125-220)^1.4)</f>
        <v>380</v>
      </c>
      <c r="D126" s="10">
        <f>TRUNC(51.39*(D125-1.5)^1.05)</f>
        <v>524</v>
      </c>
      <c r="E126" s="10">
        <f>TRUNC(0.8465*(E125-75)^1.42)</f>
        <v>374</v>
      </c>
      <c r="F126" s="10">
        <v>0.0</v>
      </c>
      <c r="G126" s="30">
        <v>0.0</v>
      </c>
      <c r="H126" s="10">
        <f>TRUNC(12.91*(H125-4)^1.1)</f>
        <v>275</v>
      </c>
      <c r="I126" s="10">
        <f>TRUNC(0.2797*(I125-100)^1.35)</f>
        <v>159</v>
      </c>
      <c r="J126" s="10">
        <f>TRUNC(10.14*(J125-7)^1.08)</f>
        <v>331</v>
      </c>
      <c r="K126" s="30">
        <v>0.0</v>
      </c>
      <c r="L126" s="17">
        <f>SUM(B126:K126)</f>
        <v>2283</v>
      </c>
      <c r="M126" s="17" t="s">
        <v>88</v>
      </c>
      <c r="N126" s="5" t="s">
        <v>89</v>
      </c>
    </row>
    <row r="127" ht="12.75" customHeight="1">
      <c r="B127" s="19"/>
      <c r="C127" s="11"/>
      <c r="D127" s="11"/>
      <c r="E127" s="11"/>
      <c r="F127" s="19"/>
      <c r="G127" s="11"/>
      <c r="H127" s="19"/>
      <c r="I127" s="11"/>
      <c r="J127" s="19"/>
      <c r="K127" s="19"/>
    </row>
    <row r="128" ht="12.75" customHeight="1">
      <c r="A128" s="8">
        <v>75.0</v>
      </c>
      <c r="B128" s="9">
        <v>20.88</v>
      </c>
      <c r="C128" s="10">
        <v>231.0</v>
      </c>
      <c r="D128" s="9">
        <v>6.59</v>
      </c>
      <c r="E128" s="10">
        <v>103.0</v>
      </c>
      <c r="F128" s="9" t="s">
        <v>64</v>
      </c>
      <c r="G128" s="29" t="s">
        <v>64</v>
      </c>
      <c r="H128" s="29">
        <v>19.33</v>
      </c>
      <c r="I128" s="30" t="s">
        <v>90</v>
      </c>
      <c r="J128" s="29">
        <v>16.45</v>
      </c>
      <c r="K128" s="29">
        <v>667.35</v>
      </c>
      <c r="N128" s="9"/>
    </row>
    <row r="129" ht="12.75" customHeight="1">
      <c r="A129" s="11"/>
      <c r="B129" s="11">
        <v>0.7584</v>
      </c>
      <c r="C129" s="11">
        <v>1.6917</v>
      </c>
      <c r="D129" s="11">
        <v>1.4385</v>
      </c>
      <c r="E129" s="11">
        <v>1.5267</v>
      </c>
      <c r="F129" s="11">
        <v>0.744</v>
      </c>
      <c r="G129" s="11">
        <v>1.0111</v>
      </c>
      <c r="H129" s="11">
        <v>1.3205</v>
      </c>
      <c r="I129" s="11">
        <v>1.7502</v>
      </c>
      <c r="J129" s="11">
        <v>1.7731</v>
      </c>
      <c r="K129" s="11">
        <v>0.707</v>
      </c>
    </row>
    <row r="130" ht="12.75" customHeight="1">
      <c r="A130" s="11"/>
      <c r="B130" s="12">
        <f>+ROUNDUP((B128*B129),2)</f>
        <v>15.84</v>
      </c>
      <c r="C130" s="13">
        <f>+TRUNC((C128*C129),0)</f>
        <v>390</v>
      </c>
      <c r="D130" s="12">
        <f>+TRUNC((D128*D129),2)</f>
        <v>9.47</v>
      </c>
      <c r="E130" s="13">
        <f>+TRUNC((E128*E129),0)</f>
        <v>157</v>
      </c>
      <c r="F130" s="12" t="str">
        <f t="shared" ref="F130:G130" si="22">+ROUNDUP((F128*F129),2)</f>
        <v>#VALUE!</v>
      </c>
      <c r="G130" s="12" t="str">
        <f t="shared" si="22"/>
        <v>#VALUE!</v>
      </c>
      <c r="H130" s="12">
        <f>+TRUNC((H128*H129),2)</f>
        <v>25.52</v>
      </c>
      <c r="I130" s="13" t="str">
        <f>+TRUNC((I128*I129),0)</f>
        <v>#VALUE!</v>
      </c>
      <c r="J130" s="12">
        <f>+TRUNC((J128*J129),2)</f>
        <v>29.16</v>
      </c>
      <c r="K130" s="12">
        <f>+ROUNDUP((K128*K129),2)</f>
        <v>471.82</v>
      </c>
    </row>
    <row r="131" ht="12.75" customHeight="1">
      <c r="A131" s="13"/>
      <c r="B131" s="10">
        <f>TRUNC(25.4347*(18-B130)^1.81)</f>
        <v>102</v>
      </c>
      <c r="C131" s="10">
        <f>TRUNC(0.14354*(C130-220)^1.4)</f>
        <v>190</v>
      </c>
      <c r="D131" s="10">
        <f>TRUNC(51.39*(D130-1.5)^1.05)</f>
        <v>454</v>
      </c>
      <c r="E131" s="10">
        <f>TRUNC(0.8465*(E130-75)^1.42)</f>
        <v>441</v>
      </c>
      <c r="F131" s="10">
        <v>0.0</v>
      </c>
      <c r="G131" s="30">
        <v>0.0</v>
      </c>
      <c r="H131" s="10">
        <f>TRUNC(12.91*(H130-4)^1.1)</f>
        <v>377</v>
      </c>
      <c r="I131" s="30">
        <v>0.0</v>
      </c>
      <c r="J131" s="10">
        <f>TRUNC(10.14*(J130-7)^1.08)</f>
        <v>287</v>
      </c>
      <c r="K131" s="10">
        <f>TRUNC(0.03768*(480-K130)^1.85)</f>
        <v>1</v>
      </c>
      <c r="L131" s="17">
        <f>SUM(B131:K131)</f>
        <v>1852</v>
      </c>
      <c r="M131" s="17" t="s">
        <v>91</v>
      </c>
      <c r="N131" s="5" t="s">
        <v>92</v>
      </c>
    </row>
    <row r="132" ht="12.75" customHeight="1">
      <c r="B132" s="19"/>
      <c r="C132" s="11"/>
      <c r="D132" s="11"/>
      <c r="E132" s="11"/>
      <c r="F132" s="19"/>
      <c r="G132" s="11"/>
      <c r="H132" s="19"/>
      <c r="I132" s="11"/>
      <c r="J132" s="19"/>
      <c r="K132" s="19"/>
    </row>
    <row r="133" ht="12.75" customHeight="1">
      <c r="B133" s="19"/>
      <c r="C133" s="11"/>
      <c r="D133" s="11"/>
      <c r="E133" s="11"/>
      <c r="F133" s="19"/>
      <c r="G133" s="11"/>
      <c r="H133" s="19"/>
      <c r="I133" s="11"/>
      <c r="J133" s="19"/>
      <c r="K133" s="19"/>
    </row>
    <row r="134" ht="12.75" customHeight="1">
      <c r="A134" s="8">
        <v>85.0</v>
      </c>
      <c r="B134" s="9">
        <v>26.64</v>
      </c>
      <c r="C134" s="10">
        <v>208.0</v>
      </c>
      <c r="D134" s="9">
        <v>6.42</v>
      </c>
      <c r="E134" s="10">
        <v>103.0</v>
      </c>
      <c r="F134" s="9">
        <v>187.17</v>
      </c>
      <c r="G134" s="29" t="s">
        <v>64</v>
      </c>
      <c r="H134" s="29">
        <v>16.28</v>
      </c>
      <c r="I134" s="30">
        <v>130.0</v>
      </c>
      <c r="J134" s="29">
        <v>15.38</v>
      </c>
      <c r="K134" s="29" t="s">
        <v>64</v>
      </c>
      <c r="N134" s="9"/>
      <c r="O134" s="10"/>
      <c r="P134" s="9"/>
      <c r="Q134" s="10"/>
      <c r="R134" s="9"/>
      <c r="S134" s="9"/>
      <c r="T134" s="9"/>
      <c r="U134" s="10"/>
      <c r="V134" s="9"/>
      <c r="W134" s="9"/>
    </row>
    <row r="135" ht="12.75" customHeight="1">
      <c r="A135" s="11"/>
      <c r="B135" s="11">
        <v>0.6946</v>
      </c>
      <c r="C135" s="11">
        <v>2.0674</v>
      </c>
      <c r="D135" s="11">
        <v>1.5671</v>
      </c>
      <c r="E135" s="11">
        <v>1.7149</v>
      </c>
      <c r="F135" s="11">
        <v>0.636</v>
      </c>
      <c r="G135" s="11">
        <v>0.8483</v>
      </c>
      <c r="H135" s="11">
        <v>1.7672</v>
      </c>
      <c r="I135" s="11">
        <v>2.1548</v>
      </c>
      <c r="J135" s="11">
        <v>2.1894</v>
      </c>
      <c r="K135" s="11">
        <v>0.6076</v>
      </c>
    </row>
    <row r="136" ht="12.75" customHeight="1">
      <c r="A136" s="11"/>
      <c r="B136" s="12">
        <f>+ROUNDUP((B134*B135),2)</f>
        <v>18.51</v>
      </c>
      <c r="C136" s="13">
        <f>+TRUNC((C134*C135),0)</f>
        <v>430</v>
      </c>
      <c r="D136" s="12">
        <f>+TRUNC((D134*D135),2)</f>
        <v>10.06</v>
      </c>
      <c r="E136" s="13">
        <f>+TRUNC((E134*E135),0)</f>
        <v>176</v>
      </c>
      <c r="F136" s="12">
        <f t="shared" ref="F136:G136" si="23">+ROUNDUP((F134*F135),2)</f>
        <v>119.05</v>
      </c>
      <c r="G136" s="12" t="str">
        <f t="shared" si="23"/>
        <v>#VALUE!</v>
      </c>
      <c r="H136" s="12">
        <f>+TRUNC((H134*H135),2)</f>
        <v>28.77</v>
      </c>
      <c r="I136" s="13">
        <f>+TRUNC((I134*I135),0)</f>
        <v>280</v>
      </c>
      <c r="J136" s="12">
        <f>+TRUNC((J134*J135),2)</f>
        <v>33.67</v>
      </c>
      <c r="K136" s="12" t="str">
        <f>+ROUNDUP((K134*K135),2)</f>
        <v>#VALUE!</v>
      </c>
    </row>
    <row r="137" ht="12.75" customHeight="1">
      <c r="A137" s="13"/>
      <c r="B137" s="10">
        <v>0.0</v>
      </c>
      <c r="C137" s="10">
        <f>TRUNC(0.14354*(C136-220)^1.4)</f>
        <v>255</v>
      </c>
      <c r="D137" s="10">
        <f>TRUNC(51.39*(D136-1.5)^1.05)</f>
        <v>489</v>
      </c>
      <c r="E137" s="10">
        <f>TRUNC(0.8465*(E136-75)^1.42)</f>
        <v>593</v>
      </c>
      <c r="F137" s="10">
        <v>0.0</v>
      </c>
      <c r="G137" s="30">
        <v>0.0</v>
      </c>
      <c r="H137" s="10">
        <f>TRUNC(12.91*(H136-4)^1.1)</f>
        <v>440</v>
      </c>
      <c r="I137" s="10">
        <f>TRUNC(0.2797*(I136-100)^1.35)</f>
        <v>309</v>
      </c>
      <c r="J137" s="10">
        <f>TRUNC(10.14*(J136-7)^1.08)</f>
        <v>351</v>
      </c>
      <c r="K137" s="30">
        <v>0.0</v>
      </c>
      <c r="L137" s="17">
        <f>SUM(B137:K137)</f>
        <v>2437</v>
      </c>
      <c r="M137" s="17" t="s">
        <v>93</v>
      </c>
      <c r="N137" s="5" t="s">
        <v>94</v>
      </c>
      <c r="O137" s="31"/>
    </row>
    <row r="138" ht="12.75" customHeight="1">
      <c r="B138" s="19"/>
      <c r="C138" s="11"/>
      <c r="D138" s="11"/>
      <c r="E138" s="11"/>
      <c r="F138" s="19"/>
      <c r="G138" s="11"/>
      <c r="H138" s="19"/>
      <c r="I138" s="11"/>
      <c r="J138" s="19"/>
      <c r="K138" s="19"/>
    </row>
    <row r="139" ht="12.75" customHeight="1">
      <c r="C139" s="11"/>
      <c r="G139" s="8"/>
      <c r="I139" s="11"/>
    </row>
    <row r="140" ht="12.75" customHeight="1">
      <c r="C140" s="11"/>
      <c r="I140" s="11"/>
    </row>
    <row r="141" ht="12.75" customHeight="1">
      <c r="C141" s="11"/>
      <c r="I141" s="11"/>
    </row>
    <row r="142" ht="12.75" customHeight="1">
      <c r="C142" s="11"/>
      <c r="I142" s="11"/>
    </row>
    <row r="143" ht="12.75" customHeight="1">
      <c r="C143" s="11"/>
      <c r="I143" s="11"/>
    </row>
    <row r="144" ht="12.75" customHeight="1">
      <c r="C144" s="11"/>
      <c r="I144" s="11"/>
    </row>
    <row r="145" ht="12.75" customHeight="1">
      <c r="C145" s="11"/>
      <c r="I145" s="11"/>
    </row>
    <row r="146" ht="12.75" customHeight="1">
      <c r="C146" s="11"/>
      <c r="I146" s="11"/>
    </row>
    <row r="147" ht="12.75" customHeight="1">
      <c r="C147" s="11"/>
      <c r="I147" s="11"/>
    </row>
    <row r="148" ht="12.75" customHeight="1">
      <c r="C148" s="11"/>
    </row>
    <row r="149" ht="12.75" customHeight="1">
      <c r="B149" s="17"/>
      <c r="C149" s="11"/>
      <c r="D149" s="17"/>
      <c r="E149" s="17"/>
      <c r="F149" s="17"/>
      <c r="G149" s="17"/>
      <c r="H149" s="17"/>
      <c r="I149" s="17"/>
      <c r="J149" s="17"/>
      <c r="K149" s="17"/>
    </row>
    <row r="150" ht="12.75" customHeight="1">
      <c r="B150" s="17"/>
      <c r="D150" s="17"/>
      <c r="E150" s="17"/>
      <c r="F150" s="17"/>
      <c r="G150" s="17"/>
      <c r="H150" s="17"/>
      <c r="I150" s="17"/>
      <c r="J150" s="17"/>
      <c r="K150" s="17"/>
    </row>
    <row r="151" ht="12.75" customHeight="1"/>
    <row r="152" ht="12.75" customHeight="1">
      <c r="B152" s="9"/>
      <c r="D152" s="9"/>
      <c r="E152" s="10"/>
      <c r="F152" s="9"/>
      <c r="G152" s="9"/>
      <c r="H152" s="9"/>
      <c r="I152" s="10"/>
      <c r="J152" s="9"/>
      <c r="K152" s="9"/>
    </row>
    <row r="153" ht="12.75" customHeight="1">
      <c r="B153" s="11"/>
      <c r="D153" s="11"/>
      <c r="E153" s="11"/>
      <c r="F153" s="11"/>
      <c r="G153" s="11"/>
      <c r="H153" s="11"/>
      <c r="I153" s="11"/>
      <c r="J153" s="11"/>
      <c r="K153" s="11"/>
    </row>
    <row r="154" ht="12.75" customHeight="1">
      <c r="B154" s="12"/>
      <c r="D154" s="12"/>
      <c r="E154" s="13"/>
      <c r="F154" s="12"/>
      <c r="G154" s="12"/>
      <c r="H154" s="12"/>
      <c r="I154" s="13"/>
      <c r="J154" s="12"/>
      <c r="K154" s="12"/>
    </row>
    <row r="155" ht="12.75" customHeight="1">
      <c r="B155" s="10"/>
      <c r="D155" s="10"/>
      <c r="E155" s="10"/>
      <c r="F155" s="10"/>
      <c r="G155" s="10"/>
      <c r="H155" s="10"/>
      <c r="I155" s="10"/>
      <c r="J155" s="10"/>
      <c r="K155" s="10"/>
      <c r="L155" s="17"/>
    </row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3" width="11.38"/>
    <col customWidth="1" min="4" max="4" width="10.63"/>
    <col customWidth="1" min="5" max="5" width="11.0"/>
    <col customWidth="1" min="6" max="6" width="11.13"/>
    <col customWidth="1" min="7" max="7" width="11.0"/>
    <col customWidth="1" min="8" max="8" width="11.13"/>
    <col customWidth="1" min="9" max="9" width="10.88"/>
    <col customWidth="1" min="10" max="10" width="16.0"/>
    <col customWidth="1" min="11" max="11" width="22.5"/>
    <col customWidth="1" min="12" max="13" width="8.0"/>
    <col customWidth="1" min="14" max="14" width="11.13"/>
    <col customWidth="1" min="15" max="15" width="8.0"/>
    <col customWidth="1" min="16" max="16" width="12.13"/>
    <col customWidth="1" min="17" max="17" width="12.5"/>
    <col customWidth="1" min="18" max="26" width="8.0"/>
  </cols>
  <sheetData>
    <row r="1" ht="15.0" customHeight="1">
      <c r="A1" s="15" t="s">
        <v>95</v>
      </c>
    </row>
    <row r="2" ht="15.0" customHeight="1">
      <c r="A2" s="15"/>
    </row>
    <row r="3" ht="12.75" customHeight="1">
      <c r="B3" s="16" t="s">
        <v>35</v>
      </c>
      <c r="C3" s="16" t="s">
        <v>36</v>
      </c>
      <c r="D3" s="16" t="s">
        <v>37</v>
      </c>
      <c r="E3" s="16" t="s">
        <v>16</v>
      </c>
      <c r="F3" s="16" t="s">
        <v>6</v>
      </c>
      <c r="G3" s="16" t="s">
        <v>15</v>
      </c>
      <c r="H3" s="16" t="s">
        <v>38</v>
      </c>
    </row>
    <row r="4" ht="12.75" customHeight="1">
      <c r="C4" s="11"/>
      <c r="D4" s="11"/>
      <c r="F4" s="11"/>
      <c r="H4" s="11"/>
    </row>
    <row r="5" ht="12.75" customHeight="1">
      <c r="A5" s="8">
        <v>40.0</v>
      </c>
      <c r="B5" s="9">
        <v>12.75</v>
      </c>
      <c r="C5" s="10">
        <v>136.0</v>
      </c>
      <c r="D5" s="9">
        <v>8.94</v>
      </c>
      <c r="E5" s="9">
        <v>27.44</v>
      </c>
      <c r="F5" s="30">
        <v>482.0</v>
      </c>
      <c r="G5" s="29">
        <v>19.58</v>
      </c>
      <c r="H5" s="29">
        <v>161.84</v>
      </c>
      <c r="I5" s="11"/>
    </row>
    <row r="6" ht="12.75" customHeight="1">
      <c r="A6" s="11"/>
      <c r="B6" s="11">
        <v>1.1368</v>
      </c>
      <c r="C6" s="11">
        <v>1.0715</v>
      </c>
      <c r="D6" s="11">
        <v>1.1164</v>
      </c>
      <c r="E6" s="11">
        <v>0.9787</v>
      </c>
      <c r="F6" s="11">
        <v>1.0905</v>
      </c>
      <c r="G6" s="11">
        <v>1.1298</v>
      </c>
      <c r="H6" s="11">
        <v>0.9563</v>
      </c>
      <c r="I6" s="11"/>
      <c r="J6" s="28"/>
    </row>
    <row r="7" ht="12.75" customHeight="1">
      <c r="A7" s="11"/>
      <c r="B7" s="12">
        <f>+ROUNDUP((B5*B6),2)</f>
        <v>14.5</v>
      </c>
      <c r="C7" s="13">
        <f>+TRUNC((C5*C6),0)</f>
        <v>145</v>
      </c>
      <c r="D7" s="12">
        <f>+TRUNC((D5*D6),2)</f>
        <v>9.98</v>
      </c>
      <c r="E7" s="12">
        <f>+ROUNDUP((E5*E6),2)</f>
        <v>26.86</v>
      </c>
      <c r="F7" s="13">
        <f>+TRUNC((F5*F6),0)</f>
        <v>525</v>
      </c>
      <c r="G7" s="12">
        <f>+TRUNC((G5*G6),2)</f>
        <v>22.12</v>
      </c>
      <c r="H7" s="12">
        <f>+ROUNDUP((H5*H6),2)</f>
        <v>154.77</v>
      </c>
      <c r="I7" s="11"/>
    </row>
    <row r="8" ht="12.75" customHeight="1">
      <c r="A8" s="10"/>
      <c r="B8" s="10">
        <f>TRUNC(9.23076*(26.7-B7)^1.835)</f>
        <v>909</v>
      </c>
      <c r="C8" s="10">
        <f>TRUNC(1.84523*(C7-75)^1.348)</f>
        <v>566</v>
      </c>
      <c r="D8" s="10">
        <f>TRUNC(56.0211*(D7-1.5)^1.05)</f>
        <v>528</v>
      </c>
      <c r="E8" s="10">
        <f>TRUNC(4.99087*(42.5-E7)^1.81)</f>
        <v>724</v>
      </c>
      <c r="F8" s="10">
        <f>TRUNC(0.188807*(F7-210)^1.41)</f>
        <v>628</v>
      </c>
      <c r="G8" s="10">
        <f>TRUNC(15.9803*(G7-3.8)^1.04)</f>
        <v>328</v>
      </c>
      <c r="H8" s="10">
        <f>TRUNC(0.11193*(254-H7)^1.88)</f>
        <v>634</v>
      </c>
      <c r="I8" s="10">
        <f>SUM(B8:H8)</f>
        <v>4317</v>
      </c>
      <c r="J8" s="19" t="s">
        <v>96</v>
      </c>
      <c r="K8" s="5" t="s">
        <v>73</v>
      </c>
    </row>
    <row r="9" ht="12.75" customHeight="1">
      <c r="A9" s="4"/>
      <c r="B9" s="11"/>
      <c r="C9" s="8"/>
      <c r="D9" s="8"/>
      <c r="E9" s="8"/>
      <c r="F9" s="11"/>
      <c r="G9" s="8"/>
      <c r="H9" s="8"/>
      <c r="I9" s="8"/>
    </row>
    <row r="10" ht="12.75" customHeight="1">
      <c r="A10" s="8">
        <v>40.0</v>
      </c>
      <c r="B10" s="9">
        <v>16.78</v>
      </c>
      <c r="C10" s="10">
        <v>127.0</v>
      </c>
      <c r="D10" s="9">
        <v>5.78</v>
      </c>
      <c r="E10" s="9">
        <v>35.83</v>
      </c>
      <c r="F10" s="30">
        <v>356.0</v>
      </c>
      <c r="G10" s="29">
        <v>22.93</v>
      </c>
      <c r="H10" s="29">
        <v>222.59</v>
      </c>
      <c r="I10" s="11"/>
    </row>
    <row r="11" ht="12.75" customHeight="1">
      <c r="A11" s="11"/>
      <c r="B11" s="11">
        <v>1.1368</v>
      </c>
      <c r="C11" s="11">
        <v>1.0715</v>
      </c>
      <c r="D11" s="11">
        <v>1.1164</v>
      </c>
      <c r="E11" s="11">
        <v>0.9787</v>
      </c>
      <c r="F11" s="11">
        <v>1.0905</v>
      </c>
      <c r="G11" s="11">
        <v>1.1298</v>
      </c>
      <c r="H11" s="11">
        <v>0.9563</v>
      </c>
      <c r="I11" s="11"/>
      <c r="J11" s="28"/>
    </row>
    <row r="12" ht="12.75" customHeight="1">
      <c r="A12" s="11"/>
      <c r="B12" s="12">
        <f>+ROUNDUP((B10*B11),2)</f>
        <v>19.08</v>
      </c>
      <c r="C12" s="13">
        <f>+TRUNC((C10*C11),0)</f>
        <v>136</v>
      </c>
      <c r="D12" s="12">
        <f>+TRUNC((D10*D11),2)</f>
        <v>6.45</v>
      </c>
      <c r="E12" s="12">
        <f>+ROUNDUP((E10*E11),2)</f>
        <v>35.07</v>
      </c>
      <c r="F12" s="13">
        <f>+TRUNC((F10*F11),0)</f>
        <v>388</v>
      </c>
      <c r="G12" s="12">
        <f>+TRUNC((G10*G11),2)</f>
        <v>25.9</v>
      </c>
      <c r="H12" s="12">
        <f>+ROUNDUP((H10*H11),2)</f>
        <v>212.87</v>
      </c>
      <c r="I12" s="11"/>
    </row>
    <row r="13" ht="12.75" customHeight="1">
      <c r="A13" s="10"/>
      <c r="B13" s="10">
        <f>TRUNC(9.23076*(26.7-B12)^1.835)</f>
        <v>383</v>
      </c>
      <c r="C13" s="10">
        <f>TRUNC(1.84523*(C12-75)^1.348)</f>
        <v>470</v>
      </c>
      <c r="D13" s="10">
        <f>TRUNC(56.0211*(D12-1.5)^1.05)</f>
        <v>300</v>
      </c>
      <c r="E13" s="10">
        <f>TRUNC(4.99087*(42.5-E12)^1.81)</f>
        <v>188</v>
      </c>
      <c r="F13" s="10">
        <f>TRUNC(0.188807*(F12-210)^1.41)</f>
        <v>281</v>
      </c>
      <c r="G13" s="10">
        <f>TRUNC(15.9803*(G12-3.8)^1.04)</f>
        <v>399</v>
      </c>
      <c r="H13" s="10">
        <f>TRUNC(0.11193*(254-H12)^1.88)</f>
        <v>121</v>
      </c>
      <c r="I13" s="10">
        <f>SUM(B13:H13)</f>
        <v>2142</v>
      </c>
      <c r="J13" s="19" t="s">
        <v>97</v>
      </c>
      <c r="K13" s="5" t="s">
        <v>62</v>
      </c>
    </row>
    <row r="14" ht="12.75" customHeight="1">
      <c r="A14" s="4"/>
      <c r="B14" s="11"/>
      <c r="C14" s="8"/>
      <c r="D14" s="8"/>
      <c r="E14" s="8"/>
      <c r="F14" s="11"/>
      <c r="G14" s="8"/>
      <c r="H14" s="8"/>
      <c r="I14" s="8"/>
    </row>
    <row r="15" ht="12.75" customHeight="1">
      <c r="A15" s="4"/>
      <c r="B15" s="11"/>
      <c r="C15" s="8"/>
      <c r="D15" s="8"/>
      <c r="E15" s="8"/>
      <c r="F15" s="11"/>
      <c r="G15" s="8"/>
      <c r="H15" s="8"/>
      <c r="I15" s="8"/>
    </row>
    <row r="16" ht="12.75" customHeight="1">
      <c r="A16" s="8">
        <v>45.0</v>
      </c>
      <c r="B16" s="29">
        <v>13.36</v>
      </c>
      <c r="C16" s="30">
        <v>139.0</v>
      </c>
      <c r="D16" s="29">
        <v>10.03</v>
      </c>
      <c r="E16" s="29">
        <v>30.91</v>
      </c>
      <c r="F16" s="30">
        <v>423.0</v>
      </c>
      <c r="G16" s="29">
        <v>30.6</v>
      </c>
      <c r="H16" s="29">
        <v>174.86</v>
      </c>
      <c r="I16" s="11"/>
      <c r="J16" s="8"/>
      <c r="K16" s="9"/>
      <c r="L16" s="10"/>
      <c r="M16" s="9"/>
      <c r="N16" s="9"/>
      <c r="O16" s="10"/>
      <c r="P16" s="9"/>
      <c r="Q16" s="9"/>
    </row>
    <row r="17" ht="12.75" customHeight="1">
      <c r="A17" s="11"/>
      <c r="B17" s="11">
        <v>1.0971</v>
      </c>
      <c r="C17" s="11">
        <v>1.1255</v>
      </c>
      <c r="D17" s="11">
        <v>1.2062</v>
      </c>
      <c r="E17" s="11">
        <v>0.9411</v>
      </c>
      <c r="F17" s="11">
        <v>1.1537</v>
      </c>
      <c r="G17" s="11">
        <v>1.2495</v>
      </c>
      <c r="H17" s="11">
        <v>0.9192</v>
      </c>
      <c r="I17" s="11"/>
      <c r="J17" s="28"/>
    </row>
    <row r="18" ht="12.75" customHeight="1">
      <c r="A18" s="11"/>
      <c r="B18" s="12">
        <f>+ROUNDUP((B16*B17),2)</f>
        <v>14.66</v>
      </c>
      <c r="C18" s="13">
        <f>+TRUNC((C16*C17),0)</f>
        <v>156</v>
      </c>
      <c r="D18" s="12">
        <f>+TRUNC((D16*D17),2)</f>
        <v>12.09</v>
      </c>
      <c r="E18" s="12">
        <f>+ROUNDUP((E16*E17),2)</f>
        <v>29.09</v>
      </c>
      <c r="F18" s="13">
        <f>+TRUNC((F16*F17),0)</f>
        <v>488</v>
      </c>
      <c r="G18" s="12">
        <f>+TRUNC((G16*G17),2)</f>
        <v>38.23</v>
      </c>
      <c r="H18" s="12">
        <f>+ROUNDUP((H16*H17),2)</f>
        <v>160.74</v>
      </c>
      <c r="I18" s="11"/>
    </row>
    <row r="19" ht="12.75" customHeight="1">
      <c r="A19" s="13"/>
      <c r="B19" s="10">
        <f>TRUNC(9.23076*(26.7-B18)^1.835)</f>
        <v>887</v>
      </c>
      <c r="C19" s="10">
        <f>TRUNC(1.84523*(C18-75)^1.348)</f>
        <v>689</v>
      </c>
      <c r="D19" s="10">
        <f>TRUNC(56.0211*(D18-1.5)^1.05)</f>
        <v>667</v>
      </c>
      <c r="E19" s="10">
        <f>TRUNC(4.99087*(42.5-E18)^1.81)</f>
        <v>548</v>
      </c>
      <c r="F19" s="10">
        <f>TRUNC(0.188807*(F18-210)^1.41)</f>
        <v>527</v>
      </c>
      <c r="G19" s="10">
        <f>TRUNC(15.9803*(G18-3.8)^1.04)</f>
        <v>633</v>
      </c>
      <c r="H19" s="10">
        <f>TRUNC(0.11193*(254-H18)^1.88)</f>
        <v>564</v>
      </c>
      <c r="I19" s="10">
        <f>SUM(B19:H19)</f>
        <v>4515</v>
      </c>
      <c r="J19" s="19" t="s">
        <v>98</v>
      </c>
      <c r="K19" s="5" t="s">
        <v>71</v>
      </c>
    </row>
    <row r="20" ht="12.75" customHeight="1">
      <c r="B20" s="11"/>
      <c r="C20" s="11"/>
      <c r="D20" s="11"/>
      <c r="E20" s="11"/>
      <c r="F20" s="11"/>
      <c r="G20" s="11"/>
      <c r="H20" s="11"/>
      <c r="I20" s="11"/>
    </row>
    <row r="21" ht="12.75" customHeight="1">
      <c r="A21" s="8">
        <v>45.0</v>
      </c>
      <c r="B21" s="9">
        <v>15.39</v>
      </c>
      <c r="C21" s="10">
        <v>121.0</v>
      </c>
      <c r="D21" s="9">
        <v>8.21</v>
      </c>
      <c r="E21" s="9">
        <v>31.28</v>
      </c>
      <c r="F21" s="30">
        <v>416.0</v>
      </c>
      <c r="G21" s="29">
        <v>24.67</v>
      </c>
      <c r="H21" s="29">
        <v>176.34</v>
      </c>
      <c r="I21" s="11"/>
      <c r="J21" s="8"/>
      <c r="K21" s="9"/>
    </row>
    <row r="22" ht="12.75" customHeight="1">
      <c r="A22" s="11"/>
      <c r="B22" s="11">
        <v>1.0971</v>
      </c>
      <c r="C22" s="11">
        <v>1.1255</v>
      </c>
      <c r="D22" s="11">
        <v>1.2062</v>
      </c>
      <c r="E22" s="11">
        <v>0.9411</v>
      </c>
      <c r="F22" s="11">
        <v>1.1537</v>
      </c>
      <c r="G22" s="11">
        <v>1.2495</v>
      </c>
      <c r="H22" s="11">
        <v>0.9192</v>
      </c>
      <c r="I22" s="11"/>
      <c r="J22" s="28"/>
    </row>
    <row r="23" ht="12.75" customHeight="1">
      <c r="A23" s="11"/>
      <c r="B23" s="12">
        <f>+ROUNDUP((B21*B22),2)</f>
        <v>16.89</v>
      </c>
      <c r="C23" s="13">
        <f>+TRUNC((C21*C22),0)</f>
        <v>136</v>
      </c>
      <c r="D23" s="12">
        <f>+TRUNC((D21*D22),2)</f>
        <v>9.9</v>
      </c>
      <c r="E23" s="12">
        <f>+ROUNDUP((E21*E22),2)</f>
        <v>29.44</v>
      </c>
      <c r="F23" s="13">
        <f>+TRUNC((F21*F22),0)</f>
        <v>479</v>
      </c>
      <c r="G23" s="12">
        <f>+TRUNC((G21*G22),2)</f>
        <v>30.82</v>
      </c>
      <c r="H23" s="12">
        <f>+ROUNDUP((H21*H22),2)</f>
        <v>162.1</v>
      </c>
      <c r="I23" s="11"/>
    </row>
    <row r="24" ht="12.75" customHeight="1">
      <c r="A24" s="13"/>
      <c r="B24" s="10">
        <f>TRUNC(9.23076*(26.7-B23)^1.835)</f>
        <v>609</v>
      </c>
      <c r="C24" s="10">
        <f>TRUNC(1.84523*(C23-75)^1.348)</f>
        <v>470</v>
      </c>
      <c r="D24" s="10">
        <f>TRUNC(56.0211*(D23-1.5)^1.05)</f>
        <v>523</v>
      </c>
      <c r="E24" s="10">
        <f>TRUNC(4.99087*(42.5-E23)^1.81)</f>
        <v>522</v>
      </c>
      <c r="F24" s="10">
        <f>TRUNC(0.188807*(F23-210)^1.41)</f>
        <v>503</v>
      </c>
      <c r="G24" s="10">
        <f>TRUNC(15.9803*(G23-3.8)^1.04)</f>
        <v>492</v>
      </c>
      <c r="H24" s="10">
        <f>TRUNC(0.11193*(254-H23)^1.88)</f>
        <v>549</v>
      </c>
      <c r="I24" s="10">
        <f>SUM(B24:H24)</f>
        <v>3668</v>
      </c>
      <c r="J24" s="19" t="s">
        <v>99</v>
      </c>
      <c r="K24" s="5" t="s">
        <v>82</v>
      </c>
    </row>
    <row r="25" ht="12.75" customHeight="1">
      <c r="B25" s="11"/>
      <c r="C25" s="11"/>
      <c r="D25" s="11"/>
      <c r="E25" s="11"/>
      <c r="F25" s="11"/>
      <c r="G25" s="11"/>
      <c r="H25" s="11"/>
      <c r="I25" s="11"/>
    </row>
    <row r="26" ht="12.75" customHeight="1">
      <c r="B26" s="11"/>
      <c r="C26" s="11"/>
      <c r="D26" s="11"/>
      <c r="E26" s="11"/>
      <c r="F26" s="11"/>
      <c r="G26" s="11"/>
      <c r="H26" s="11"/>
      <c r="I26" s="11"/>
    </row>
    <row r="27" ht="12.75" customHeight="1">
      <c r="A27" s="8">
        <v>50.0</v>
      </c>
      <c r="B27" s="9">
        <v>13.79</v>
      </c>
      <c r="C27" s="10">
        <v>133.0</v>
      </c>
      <c r="D27" s="9">
        <v>10.56</v>
      </c>
      <c r="E27" s="9">
        <v>30.82</v>
      </c>
      <c r="F27" s="30">
        <v>417.0</v>
      </c>
      <c r="G27" s="29">
        <v>23.12</v>
      </c>
      <c r="H27" s="29">
        <v>177.95</v>
      </c>
      <c r="J27" s="8"/>
      <c r="K27" s="9"/>
      <c r="L27" s="10"/>
      <c r="M27" s="9"/>
      <c r="N27" s="9"/>
      <c r="O27" s="10"/>
      <c r="P27" s="9"/>
      <c r="Q27" s="9"/>
    </row>
    <row r="28" ht="12.75" customHeight="1">
      <c r="A28" s="11"/>
      <c r="B28" s="11">
        <v>1.0597</v>
      </c>
      <c r="C28" s="11">
        <v>1.1826</v>
      </c>
      <c r="D28" s="11">
        <v>1.133</v>
      </c>
      <c r="E28" s="11">
        <v>0.904</v>
      </c>
      <c r="F28" s="11">
        <v>1.2226</v>
      </c>
      <c r="G28" s="11">
        <v>1.265</v>
      </c>
      <c r="H28" s="11">
        <v>0.8814</v>
      </c>
      <c r="I28" s="11"/>
      <c r="J28" s="28"/>
    </row>
    <row r="29" ht="12.75" customHeight="1">
      <c r="A29" s="11"/>
      <c r="B29" s="12">
        <f>+ROUNDUP((B27*B28),2)</f>
        <v>14.62</v>
      </c>
      <c r="C29" s="13">
        <f>+TRUNC((C27*C28),0)</f>
        <v>157</v>
      </c>
      <c r="D29" s="12">
        <f>+TRUNC((D27*D28),2)</f>
        <v>11.96</v>
      </c>
      <c r="E29" s="12">
        <f>+ROUNDUP((E27*E28),2)</f>
        <v>27.87</v>
      </c>
      <c r="F29" s="13">
        <f>+TRUNC((F27*F28),0)</f>
        <v>509</v>
      </c>
      <c r="G29" s="12">
        <f>+TRUNC((G27*G28),2)</f>
        <v>29.24</v>
      </c>
      <c r="H29" s="12">
        <f>+ROUNDUP((H27*H28),2)</f>
        <v>156.85</v>
      </c>
      <c r="I29" s="11"/>
    </row>
    <row r="30" ht="12.75" customHeight="1">
      <c r="A30" s="13"/>
      <c r="B30" s="10">
        <f>TRUNC(9.23076*(26.7-B29)^1.835)</f>
        <v>892</v>
      </c>
      <c r="C30" s="10">
        <f>TRUNC(1.84523*(C29-75)^1.348)</f>
        <v>701</v>
      </c>
      <c r="D30" s="10">
        <f>TRUNC(56.0211*(D29-1.5)^1.05)</f>
        <v>658</v>
      </c>
      <c r="E30" s="10">
        <f>TRUNC(4.99087*(42.5-E29)^1.81)</f>
        <v>641</v>
      </c>
      <c r="F30" s="10">
        <f>TRUNC(0.188807*(F29-210)^1.41)</f>
        <v>584</v>
      </c>
      <c r="G30" s="10">
        <f>TRUNC(15.9803*(G29-3.8)^1.04)</f>
        <v>462</v>
      </c>
      <c r="H30" s="10">
        <f>TRUNC(0.11193*(254-H29)^1.88)</f>
        <v>610</v>
      </c>
      <c r="I30" s="10">
        <f>SUM(B30:H30)</f>
        <v>4548</v>
      </c>
      <c r="J30" s="19" t="s">
        <v>100</v>
      </c>
      <c r="K30" s="5" t="s">
        <v>82</v>
      </c>
    </row>
    <row r="31" ht="12.75" customHeight="1">
      <c r="B31" s="11"/>
      <c r="C31" s="11"/>
      <c r="D31" s="11"/>
      <c r="E31" s="11"/>
      <c r="F31" s="11"/>
      <c r="G31" s="11"/>
      <c r="H31" s="11"/>
      <c r="I31" s="8"/>
    </row>
    <row r="32" ht="12.75" customHeight="1">
      <c r="A32" s="8">
        <v>50.0</v>
      </c>
      <c r="B32" s="9">
        <v>14.7</v>
      </c>
      <c r="C32" s="10">
        <v>127.0</v>
      </c>
      <c r="D32" s="9">
        <v>8.73</v>
      </c>
      <c r="E32" s="9">
        <v>29.89</v>
      </c>
      <c r="F32" s="30">
        <v>433.0</v>
      </c>
      <c r="G32" s="29">
        <v>19.86</v>
      </c>
      <c r="H32" s="29">
        <v>205.68</v>
      </c>
      <c r="J32" s="8"/>
      <c r="K32" s="9"/>
    </row>
    <row r="33" ht="12.75" customHeight="1">
      <c r="A33" s="11"/>
      <c r="B33" s="11">
        <v>1.0597</v>
      </c>
      <c r="C33" s="11">
        <v>1.1826</v>
      </c>
      <c r="D33" s="11">
        <v>1.133</v>
      </c>
      <c r="E33" s="11">
        <v>0.904</v>
      </c>
      <c r="F33" s="11">
        <v>1.2226</v>
      </c>
      <c r="G33" s="11">
        <v>1.265</v>
      </c>
      <c r="H33" s="11">
        <v>0.8814</v>
      </c>
      <c r="I33" s="11"/>
      <c r="J33" s="28"/>
    </row>
    <row r="34" ht="12.75" customHeight="1">
      <c r="A34" s="11"/>
      <c r="B34" s="12">
        <f>+ROUNDUP((B32*B33),2)</f>
        <v>15.58</v>
      </c>
      <c r="C34" s="13">
        <f>+TRUNC((C32*C33),0)</f>
        <v>150</v>
      </c>
      <c r="D34" s="12">
        <f>+TRUNC((D32*D33),2)</f>
        <v>9.89</v>
      </c>
      <c r="E34" s="12">
        <f>+ROUNDUP((E32*E33),2)</f>
        <v>27.03</v>
      </c>
      <c r="F34" s="13">
        <f>+TRUNC((F32*F33),0)</f>
        <v>529</v>
      </c>
      <c r="G34" s="12">
        <f>+TRUNC((G32*G33),2)</f>
        <v>25.12</v>
      </c>
      <c r="H34" s="12">
        <f>+ROUNDUP((H32*H33),2)</f>
        <v>181.29</v>
      </c>
      <c r="I34" s="11"/>
    </row>
    <row r="35" ht="12.75" customHeight="1">
      <c r="A35" s="13"/>
      <c r="B35" s="10">
        <f>TRUNC(9.23076*(26.7-B34)^1.835)</f>
        <v>767</v>
      </c>
      <c r="C35" s="10">
        <f>TRUNC(1.84523*(C34-75)^1.348)</f>
        <v>621</v>
      </c>
      <c r="D35" s="10">
        <f>TRUNC(56.0211*(D34-1.5)^1.05)</f>
        <v>522</v>
      </c>
      <c r="E35" s="10">
        <f>TRUNC(4.99087*(42.5-E34)^1.81)</f>
        <v>709</v>
      </c>
      <c r="F35" s="10">
        <f>TRUNC(0.188807*(F34-210)^1.41)</f>
        <v>640</v>
      </c>
      <c r="G35" s="10">
        <f>TRUNC(15.9803*(G34-3.8)^1.04)</f>
        <v>385</v>
      </c>
      <c r="H35" s="10">
        <f>TRUNC(0.11193*(254-H34)^1.88)</f>
        <v>353</v>
      </c>
      <c r="I35" s="10">
        <f>SUM(B35:H35)</f>
        <v>3997</v>
      </c>
      <c r="J35" s="19" t="s">
        <v>101</v>
      </c>
      <c r="K35" s="5" t="s">
        <v>62</v>
      </c>
    </row>
    <row r="36" ht="12.75" customHeight="1">
      <c r="B36" s="11"/>
      <c r="C36" s="11"/>
      <c r="D36" s="11"/>
      <c r="E36" s="11"/>
      <c r="F36" s="11"/>
      <c r="G36" s="11"/>
      <c r="H36" s="11"/>
      <c r="I36" s="8"/>
    </row>
    <row r="37" ht="12.75" customHeight="1">
      <c r="A37" s="8">
        <v>50.0</v>
      </c>
      <c r="B37" s="9">
        <v>15.71</v>
      </c>
      <c r="C37" s="10">
        <v>121.0</v>
      </c>
      <c r="D37" s="9">
        <v>8.36</v>
      </c>
      <c r="E37" s="9">
        <v>32.73</v>
      </c>
      <c r="F37" s="30">
        <v>401.0</v>
      </c>
      <c r="G37" s="29">
        <v>21.16</v>
      </c>
      <c r="H37" s="29">
        <v>215.9</v>
      </c>
      <c r="J37" s="8"/>
      <c r="K37" s="9"/>
    </row>
    <row r="38" ht="12.75" customHeight="1">
      <c r="A38" s="11"/>
      <c r="B38" s="11">
        <v>1.0597</v>
      </c>
      <c r="C38" s="11">
        <v>1.1826</v>
      </c>
      <c r="D38" s="11">
        <v>1.133</v>
      </c>
      <c r="E38" s="11">
        <v>0.904</v>
      </c>
      <c r="F38" s="11">
        <v>1.2226</v>
      </c>
      <c r="G38" s="11">
        <v>1.265</v>
      </c>
      <c r="H38" s="11">
        <v>0.8814</v>
      </c>
      <c r="I38" s="11"/>
      <c r="J38" s="28"/>
    </row>
    <row r="39" ht="12.75" customHeight="1">
      <c r="A39" s="11"/>
      <c r="B39" s="12">
        <f>+ROUNDUP((B37*B38),2)</f>
        <v>16.65</v>
      </c>
      <c r="C39" s="13">
        <f>+TRUNC((C37*C38),0)</f>
        <v>143</v>
      </c>
      <c r="D39" s="12">
        <f>+TRUNC((D37*D38),2)</f>
        <v>9.47</v>
      </c>
      <c r="E39" s="12">
        <f>+ROUNDUP((E37*E38),2)</f>
        <v>29.59</v>
      </c>
      <c r="F39" s="13">
        <f>+TRUNC((F37*F38),0)</f>
        <v>490</v>
      </c>
      <c r="G39" s="12">
        <f>+TRUNC((G37*G38),2)</f>
        <v>26.76</v>
      </c>
      <c r="H39" s="12">
        <f>+ROUNDUP((H37*H38),2)</f>
        <v>190.3</v>
      </c>
      <c r="I39" s="11"/>
    </row>
    <row r="40" ht="12.75" customHeight="1">
      <c r="A40" s="13"/>
      <c r="B40" s="10">
        <f>TRUNC(9.23076*(26.7-B39)^1.835)</f>
        <v>637</v>
      </c>
      <c r="C40" s="10">
        <f>TRUNC(1.84523*(C39-75)^1.348)</f>
        <v>544</v>
      </c>
      <c r="D40" s="10">
        <f>TRUNC(56.0211*(D39-1.5)^1.05)</f>
        <v>495</v>
      </c>
      <c r="E40" s="10">
        <f>TRUNC(4.99087*(42.5-E39)^1.81)</f>
        <v>511</v>
      </c>
      <c r="F40" s="10">
        <f>TRUNC(0.188807*(F39-210)^1.41)</f>
        <v>532</v>
      </c>
      <c r="G40" s="10">
        <f>TRUNC(15.9803*(G39-3.8)^1.04)</f>
        <v>415</v>
      </c>
      <c r="H40" s="10">
        <f>TRUNC(0.11193*(254-H39)^1.88)</f>
        <v>275</v>
      </c>
      <c r="I40" s="10">
        <f>SUM(B40:H40)</f>
        <v>3409</v>
      </c>
      <c r="J40" s="19" t="s">
        <v>102</v>
      </c>
      <c r="K40" s="5" t="s">
        <v>82</v>
      </c>
    </row>
    <row r="41" ht="12.75" customHeight="1">
      <c r="B41" s="11"/>
      <c r="C41" s="11"/>
      <c r="D41" s="11"/>
      <c r="E41" s="11"/>
      <c r="F41" s="11"/>
      <c r="G41" s="11"/>
      <c r="H41" s="11"/>
      <c r="I41" s="8"/>
    </row>
    <row r="42" ht="12.75" customHeight="1">
      <c r="B42" s="11"/>
      <c r="C42" s="11"/>
      <c r="D42" s="11"/>
      <c r="E42" s="11"/>
      <c r="F42" s="11"/>
      <c r="G42" s="11"/>
      <c r="H42" s="11"/>
      <c r="I42" s="8"/>
    </row>
    <row r="43" ht="12.75" customHeight="1">
      <c r="A43" s="8">
        <v>55.0</v>
      </c>
      <c r="B43" s="9">
        <v>14.31</v>
      </c>
      <c r="C43" s="10">
        <v>130.0</v>
      </c>
      <c r="D43" s="9">
        <v>9.08</v>
      </c>
      <c r="E43" s="9">
        <v>33.16</v>
      </c>
      <c r="F43" s="30">
        <v>396.0</v>
      </c>
      <c r="G43" s="29">
        <v>21.58</v>
      </c>
      <c r="H43" s="29">
        <v>253.24</v>
      </c>
      <c r="I43" s="8"/>
      <c r="J43" s="9"/>
      <c r="K43" s="10"/>
      <c r="L43" s="9"/>
      <c r="M43" s="9"/>
      <c r="N43" s="10"/>
      <c r="O43" s="9"/>
      <c r="P43" s="9"/>
    </row>
    <row r="44" ht="12.75" customHeight="1">
      <c r="A44" s="11"/>
      <c r="B44" s="11">
        <v>1.0188</v>
      </c>
      <c r="C44" s="11">
        <v>1.243</v>
      </c>
      <c r="D44" s="11">
        <v>1.2347</v>
      </c>
      <c r="E44" s="11">
        <v>0.8673</v>
      </c>
      <c r="F44" s="11">
        <v>1.2982</v>
      </c>
      <c r="G44" s="11">
        <v>1.4077</v>
      </c>
      <c r="H44" s="11">
        <v>0.8432</v>
      </c>
      <c r="I44" s="8"/>
      <c r="J44" s="28"/>
    </row>
    <row r="45" ht="12.75" customHeight="1">
      <c r="A45" s="11"/>
      <c r="B45" s="12">
        <f>+ROUNDUP((B43*B44),2)</f>
        <v>14.58</v>
      </c>
      <c r="C45" s="13">
        <f>+TRUNC((C43*C44),0)</f>
        <v>161</v>
      </c>
      <c r="D45" s="12">
        <f>+TRUNC((D43*D44),2)</f>
        <v>11.21</v>
      </c>
      <c r="E45" s="12">
        <f>+ROUNDUP((E43*E44),2)</f>
        <v>28.76</v>
      </c>
      <c r="F45" s="13">
        <f>+TRUNC((F43*F44),0)</f>
        <v>514</v>
      </c>
      <c r="G45" s="12">
        <f>+TRUNC((G43*G44),2)</f>
        <v>30.37</v>
      </c>
      <c r="H45" s="12">
        <f>+ROUNDUP((H43*H44),2)</f>
        <v>213.54</v>
      </c>
      <c r="I45" s="8"/>
    </row>
    <row r="46" ht="12.75" customHeight="1">
      <c r="A46" s="13"/>
      <c r="B46" s="10">
        <f>TRUNC(9.23076*(26.7-B45)^1.835)</f>
        <v>898</v>
      </c>
      <c r="C46" s="10">
        <f>TRUNC(1.84523*(C45-75)^1.348)</f>
        <v>747</v>
      </c>
      <c r="D46" s="10">
        <f>TRUNC(56.0211*(D45-1.5)^1.05)</f>
        <v>609</v>
      </c>
      <c r="E46" s="10">
        <f>TRUNC(4.99087*(42.5-E45)^1.81)</f>
        <v>572</v>
      </c>
      <c r="F46" s="10">
        <f>TRUNC(0.188807*(F45-210)^1.41)</f>
        <v>598</v>
      </c>
      <c r="G46" s="10">
        <f>TRUNC(15.9803*(G45-3.8)^1.04)</f>
        <v>484</v>
      </c>
      <c r="H46" s="10">
        <f>TRUNC(0.11193*(254-H45)^1.88)</f>
        <v>117</v>
      </c>
      <c r="I46" s="10">
        <f>SUM(B46:H46)</f>
        <v>4025</v>
      </c>
      <c r="J46" s="19" t="s">
        <v>103</v>
      </c>
      <c r="K46" s="5" t="s">
        <v>104</v>
      </c>
    </row>
    <row r="47" ht="12.75" customHeight="1">
      <c r="A47" s="5" t="s">
        <v>24</v>
      </c>
      <c r="B47" s="11"/>
      <c r="C47" s="11"/>
      <c r="D47" s="11"/>
      <c r="E47" s="11"/>
      <c r="F47" s="11"/>
      <c r="G47" s="11"/>
      <c r="H47" s="11"/>
      <c r="I47" s="8"/>
    </row>
    <row r="48" ht="12.75" customHeight="1">
      <c r="A48" s="8">
        <v>55.0</v>
      </c>
      <c r="B48" s="9">
        <v>20.36</v>
      </c>
      <c r="C48" s="10">
        <v>118.0</v>
      </c>
      <c r="D48" s="9">
        <v>7.94</v>
      </c>
      <c r="E48" s="9">
        <v>38.37</v>
      </c>
      <c r="F48" s="30">
        <v>326.0</v>
      </c>
      <c r="G48" s="29">
        <v>19.61</v>
      </c>
      <c r="H48" s="29">
        <v>244.78</v>
      </c>
      <c r="I48" s="8"/>
      <c r="J48" s="9"/>
      <c r="K48" s="10"/>
    </row>
    <row r="49" ht="12.75" customHeight="1">
      <c r="A49" s="11"/>
      <c r="B49" s="11">
        <v>1.0188</v>
      </c>
      <c r="C49" s="11">
        <v>1.243</v>
      </c>
      <c r="D49" s="11">
        <v>1.2347</v>
      </c>
      <c r="E49" s="11">
        <v>0.8673</v>
      </c>
      <c r="F49" s="11">
        <v>1.2982</v>
      </c>
      <c r="G49" s="11">
        <v>1.4077</v>
      </c>
      <c r="H49" s="11">
        <v>0.8432</v>
      </c>
      <c r="I49" s="8"/>
      <c r="J49" s="28"/>
    </row>
    <row r="50" ht="12.75" customHeight="1">
      <c r="A50" s="11"/>
      <c r="B50" s="12">
        <f>+ROUNDUP((B48*B49),2)</f>
        <v>20.75</v>
      </c>
      <c r="C50" s="13">
        <f>+TRUNC((C48*C49),0)</f>
        <v>146</v>
      </c>
      <c r="D50" s="12">
        <f>+TRUNC((D48*D49),2)</f>
        <v>9.8</v>
      </c>
      <c r="E50" s="12">
        <f>+ROUNDUP((E48*E49),2)</f>
        <v>33.28</v>
      </c>
      <c r="F50" s="13">
        <f>+TRUNC((F48*F49),0)</f>
        <v>423</v>
      </c>
      <c r="G50" s="12">
        <f>+TRUNC((G48*G49),2)</f>
        <v>27.6</v>
      </c>
      <c r="H50" s="12">
        <f>+ROUNDUP((H48*H49),2)</f>
        <v>206.4</v>
      </c>
      <c r="I50" s="8"/>
    </row>
    <row r="51" ht="12.75" customHeight="1">
      <c r="A51" s="13"/>
      <c r="B51" s="10">
        <f>TRUNC(9.23076*(26.7-B50)^1.835)</f>
        <v>243</v>
      </c>
      <c r="C51" s="10">
        <f>TRUNC(1.84523*(C50-75)^1.348)</f>
        <v>577</v>
      </c>
      <c r="D51" s="10">
        <f>TRUNC(56.0211*(D50-1.5)^1.05)</f>
        <v>516</v>
      </c>
      <c r="E51" s="10">
        <f>TRUNC(4.99087*(42.5-E50)^1.81)</f>
        <v>278</v>
      </c>
      <c r="F51" s="10">
        <f>TRUNC(0.188807*(F50-210)^1.41)</f>
        <v>362</v>
      </c>
      <c r="G51" s="10">
        <f>TRUNC(15.9803*(G50-3.8)^1.04)</f>
        <v>431</v>
      </c>
      <c r="H51" s="10">
        <f>TRUNC(0.11193*(254-H50)^1.88)</f>
        <v>159</v>
      </c>
      <c r="I51" s="10">
        <f>SUM(B51:H51)</f>
        <v>2566</v>
      </c>
      <c r="J51" s="19" t="s">
        <v>105</v>
      </c>
      <c r="K51" s="5" t="s">
        <v>71</v>
      </c>
    </row>
    <row r="52" ht="12.75" customHeight="1">
      <c r="B52" s="11"/>
      <c r="C52" s="11"/>
      <c r="D52" s="11"/>
      <c r="E52" s="11"/>
      <c r="F52" s="11"/>
      <c r="G52" s="11"/>
      <c r="H52" s="11"/>
      <c r="I52" s="8"/>
    </row>
    <row r="53" ht="12.75" customHeight="1">
      <c r="A53" s="8">
        <v>55.0</v>
      </c>
      <c r="B53" s="9">
        <v>18.98</v>
      </c>
      <c r="C53" s="10">
        <v>109.0</v>
      </c>
      <c r="D53" s="9">
        <v>5.99</v>
      </c>
      <c r="E53" s="9">
        <v>39.4</v>
      </c>
      <c r="F53" s="30">
        <v>327.0</v>
      </c>
      <c r="G53" s="29">
        <v>12.99</v>
      </c>
      <c r="H53" s="29">
        <v>244.75</v>
      </c>
      <c r="I53" s="8"/>
      <c r="J53" s="9"/>
      <c r="K53" s="10"/>
    </row>
    <row r="54" ht="12.75" customHeight="1">
      <c r="A54" s="11"/>
      <c r="B54" s="11">
        <v>1.0188</v>
      </c>
      <c r="C54" s="11">
        <v>1.243</v>
      </c>
      <c r="D54" s="11">
        <v>1.2347</v>
      </c>
      <c r="E54" s="11">
        <v>0.8673</v>
      </c>
      <c r="F54" s="11">
        <v>1.2982</v>
      </c>
      <c r="G54" s="11">
        <v>1.4077</v>
      </c>
      <c r="H54" s="11">
        <v>0.8432</v>
      </c>
      <c r="I54" s="8"/>
      <c r="J54" s="28"/>
    </row>
    <row r="55" ht="12.75" customHeight="1">
      <c r="A55" s="11"/>
      <c r="B55" s="12">
        <f>+ROUNDUP((B53*B54),2)</f>
        <v>19.34</v>
      </c>
      <c r="C55" s="13">
        <f>+TRUNC((C53*C54),0)</f>
        <v>135</v>
      </c>
      <c r="D55" s="12">
        <f>+TRUNC((D53*D54),2)</f>
        <v>7.39</v>
      </c>
      <c r="E55" s="12">
        <f>+ROUNDUP((E53*E54),2)</f>
        <v>34.18</v>
      </c>
      <c r="F55" s="13">
        <f>+TRUNC((F53*F54),0)</f>
        <v>424</v>
      </c>
      <c r="G55" s="12">
        <f>+TRUNC((G53*G54),2)</f>
        <v>18.28</v>
      </c>
      <c r="H55" s="12">
        <f>+ROUNDUP((H53*H54),2)</f>
        <v>206.38</v>
      </c>
      <c r="I55" s="8"/>
    </row>
    <row r="56" ht="12.75" customHeight="1">
      <c r="A56" s="13"/>
      <c r="B56" s="10">
        <f>TRUNC(9.23076*(26.7-B55)^1.835)</f>
        <v>359</v>
      </c>
      <c r="C56" s="10">
        <f>TRUNC(1.84523*(C55-75)^1.348)</f>
        <v>460</v>
      </c>
      <c r="D56" s="10">
        <f>TRUNC(56.0211*(D55-1.5)^1.05)</f>
        <v>360</v>
      </c>
      <c r="E56" s="10">
        <f>TRUNC(4.99087*(42.5-E55)^1.81)</f>
        <v>230</v>
      </c>
      <c r="F56" s="10">
        <f>TRUNC(0.188807*(F55-210)^1.41)</f>
        <v>364</v>
      </c>
      <c r="G56" s="10">
        <f>TRUNC(15.9803*(G55-3.8)^1.04)</f>
        <v>257</v>
      </c>
      <c r="H56" s="10">
        <f>TRUNC(0.11193*(254-H55)^1.88)</f>
        <v>159</v>
      </c>
      <c r="I56" s="10">
        <f>SUM(B56:H56)</f>
        <v>2189</v>
      </c>
      <c r="J56" s="19" t="s">
        <v>106</v>
      </c>
      <c r="K56" s="5" t="s">
        <v>107</v>
      </c>
    </row>
    <row r="57" ht="12.75" customHeight="1">
      <c r="B57" s="11"/>
      <c r="C57" s="11"/>
      <c r="D57" s="11"/>
      <c r="E57" s="11"/>
      <c r="F57" s="11"/>
      <c r="G57" s="11"/>
      <c r="H57" s="11"/>
      <c r="I57" s="8"/>
    </row>
    <row r="58" ht="12.75" customHeight="1">
      <c r="B58" s="11"/>
      <c r="C58" s="11"/>
      <c r="D58" s="11"/>
      <c r="E58" s="11"/>
      <c r="F58" s="11"/>
      <c r="G58" s="11"/>
      <c r="H58" s="11"/>
      <c r="I58" s="8"/>
    </row>
    <row r="59" ht="12.75" customHeight="1">
      <c r="A59" s="8">
        <v>60.0</v>
      </c>
      <c r="B59" s="9">
        <v>17.56</v>
      </c>
      <c r="C59" s="10">
        <v>118.0</v>
      </c>
      <c r="D59" s="9">
        <v>8.04</v>
      </c>
      <c r="E59" s="9">
        <v>32.31</v>
      </c>
      <c r="F59" s="30">
        <v>389.0</v>
      </c>
      <c r="G59" s="29">
        <v>22.76</v>
      </c>
      <c r="H59" s="29">
        <v>198.82</v>
      </c>
      <c r="I59" s="8"/>
      <c r="J59" s="11"/>
      <c r="K59" s="9"/>
      <c r="L59" s="10"/>
      <c r="M59" s="9"/>
      <c r="N59" s="9"/>
      <c r="O59" s="10"/>
      <c r="P59" s="9"/>
      <c r="Q59" s="9"/>
    </row>
    <row r="60" ht="12.75" customHeight="1">
      <c r="A60" s="11"/>
      <c r="B60" s="11">
        <v>0.9774</v>
      </c>
      <c r="C60" s="11">
        <v>1.3071</v>
      </c>
      <c r="D60" s="11">
        <v>1.3534</v>
      </c>
      <c r="E60" s="11">
        <v>0.8309</v>
      </c>
      <c r="F60" s="11">
        <v>1.3814</v>
      </c>
      <c r="G60" s="11">
        <v>1.5732</v>
      </c>
      <c r="H60" s="11">
        <v>0.8044</v>
      </c>
      <c r="I60" s="8"/>
      <c r="J60" s="28"/>
    </row>
    <row r="61" ht="12.75" customHeight="1">
      <c r="A61" s="11"/>
      <c r="B61" s="12">
        <f>+ROUNDUP((B59*B60),2)</f>
        <v>17.17</v>
      </c>
      <c r="C61" s="13">
        <f>+TRUNC((C59*C60),0)</f>
        <v>154</v>
      </c>
      <c r="D61" s="12">
        <f>+TRUNC((D59*D60),2)</f>
        <v>10.88</v>
      </c>
      <c r="E61" s="12">
        <f>+ROUNDUP((E59*E60),2)</f>
        <v>26.85</v>
      </c>
      <c r="F61" s="13">
        <f>+TRUNC((F59*F60),0)</f>
        <v>537</v>
      </c>
      <c r="G61" s="12">
        <f>+TRUNC((G59*G60),2)</f>
        <v>35.8</v>
      </c>
      <c r="H61" s="12">
        <f>+ROUNDUP((H59*H60),2)</f>
        <v>159.94</v>
      </c>
      <c r="I61" s="8"/>
      <c r="J61" s="19"/>
    </row>
    <row r="62" ht="12.75" customHeight="1">
      <c r="A62" s="13"/>
      <c r="B62" s="10">
        <f>TRUNC(9.23076*(26.7-B61)^1.835)</f>
        <v>577</v>
      </c>
      <c r="C62" s="10">
        <f>TRUNC(1.84523*(C61-75)^1.348)</f>
        <v>666</v>
      </c>
      <c r="D62" s="10">
        <f>TRUNC(56.0211*(D61-1.5)^1.05)</f>
        <v>587</v>
      </c>
      <c r="E62" s="10">
        <f>TRUNC(4.99087*(42.5-E61)^1.81)</f>
        <v>724</v>
      </c>
      <c r="F62" s="10">
        <f>TRUNC(0.188807*(F61-210)^1.41)</f>
        <v>663</v>
      </c>
      <c r="G62" s="10">
        <f>TRUNC(15.9803*(G61-3.8)^1.04)</f>
        <v>587</v>
      </c>
      <c r="H62" s="10">
        <f>TRUNC(0.11193*(254-H61)^1.88)</f>
        <v>574</v>
      </c>
      <c r="I62" s="10">
        <f>SUM(B62:H62)</f>
        <v>4378</v>
      </c>
      <c r="J62" s="19" t="s">
        <v>108</v>
      </c>
      <c r="K62" s="19" t="s">
        <v>62</v>
      </c>
    </row>
    <row r="63" ht="12.75" customHeight="1">
      <c r="A63" s="13"/>
      <c r="B63" s="10"/>
      <c r="C63" s="10"/>
      <c r="D63" s="10"/>
      <c r="E63" s="10"/>
      <c r="F63" s="10"/>
      <c r="G63" s="10"/>
      <c r="H63" s="10"/>
      <c r="I63" s="10"/>
      <c r="J63" s="19"/>
      <c r="K63" s="19"/>
    </row>
    <row r="64" ht="12.75" customHeight="1">
      <c r="B64" s="11"/>
      <c r="C64" s="11"/>
      <c r="D64" s="11"/>
      <c r="E64" s="11"/>
      <c r="F64" s="11"/>
      <c r="G64" s="11"/>
      <c r="H64" s="11"/>
      <c r="I64" s="8"/>
      <c r="J64" s="19"/>
    </row>
    <row r="65" ht="12.75" customHeight="1">
      <c r="A65" s="8">
        <v>65.0</v>
      </c>
      <c r="B65" s="9">
        <v>16.68</v>
      </c>
      <c r="C65" s="10">
        <v>115.0</v>
      </c>
      <c r="D65" s="9">
        <v>8.07</v>
      </c>
      <c r="E65" s="9">
        <v>35.03</v>
      </c>
      <c r="F65" s="30">
        <v>358.0</v>
      </c>
      <c r="G65" s="29">
        <v>14.82</v>
      </c>
      <c r="H65" s="29">
        <v>217.19</v>
      </c>
      <c r="I65" s="8"/>
      <c r="J65" s="11"/>
      <c r="K65" s="9"/>
      <c r="L65" s="10"/>
      <c r="M65" s="9"/>
      <c r="N65" s="9"/>
      <c r="O65" s="10"/>
      <c r="P65" s="9"/>
      <c r="Q65" s="9"/>
    </row>
    <row r="66" ht="12.75" customHeight="1">
      <c r="A66" s="11"/>
      <c r="B66" s="11">
        <v>0.9355</v>
      </c>
      <c r="C66" s="11">
        <v>1.3751</v>
      </c>
      <c r="D66" s="11">
        <v>1.4938</v>
      </c>
      <c r="E66" s="11">
        <v>0.795</v>
      </c>
      <c r="F66" s="11">
        <v>1.4736</v>
      </c>
      <c r="G66" s="11">
        <v>1.768</v>
      </c>
      <c r="H66" s="11">
        <v>0.7651</v>
      </c>
      <c r="I66" s="8"/>
      <c r="J66" s="28"/>
      <c r="K66" s="33"/>
      <c r="L66" s="34"/>
      <c r="M66" s="35"/>
      <c r="N66" s="34"/>
      <c r="O66" s="34"/>
      <c r="P66" s="36"/>
      <c r="Q66" s="36"/>
    </row>
    <row r="67" ht="12.75" customHeight="1">
      <c r="A67" s="11"/>
      <c r="B67" s="12">
        <f>+ROUNDUP((B65*B66),2)</f>
        <v>15.61</v>
      </c>
      <c r="C67" s="13">
        <f>+TRUNC((C65*C66),0)</f>
        <v>158</v>
      </c>
      <c r="D67" s="12">
        <f>+TRUNC((D65*D66),2)</f>
        <v>12.05</v>
      </c>
      <c r="E67" s="12">
        <f>+ROUNDUP((E65*E66),2)</f>
        <v>27.85</v>
      </c>
      <c r="F67" s="13">
        <f>+TRUNC((F65*F66),0)</f>
        <v>527</v>
      </c>
      <c r="G67" s="12">
        <f>+TRUNC((G65*G66),2)</f>
        <v>26.2</v>
      </c>
      <c r="H67" s="12">
        <f>+ROUNDUP((H65*H66),2)</f>
        <v>166.18</v>
      </c>
      <c r="I67" s="8"/>
      <c r="J67" s="19"/>
    </row>
    <row r="68" ht="12.75" customHeight="1">
      <c r="A68" s="13"/>
      <c r="B68" s="10">
        <f>TRUNC(9.23076*(26.7-B67)^1.835)</f>
        <v>763</v>
      </c>
      <c r="C68" s="10">
        <f>TRUNC(1.84523*(C67-75)^1.348)</f>
        <v>712</v>
      </c>
      <c r="D68" s="10">
        <f>TRUNC(56.0211*(D67-1.5)^1.05)</f>
        <v>664</v>
      </c>
      <c r="E68" s="10">
        <f>TRUNC(4.99087*(42.5-E67)^1.81)</f>
        <v>643</v>
      </c>
      <c r="F68" s="10">
        <f>TRUNC(0.188807*(F67-210)^1.41)</f>
        <v>634</v>
      </c>
      <c r="G68" s="10">
        <f>TRUNC(15.9803*(G67-3.8)^1.04)</f>
        <v>405</v>
      </c>
      <c r="H68" s="10">
        <f>TRUNC(0.11193*(254-H67)^1.88)</f>
        <v>504</v>
      </c>
      <c r="I68" s="10">
        <f>SUM(B68:H68)</f>
        <v>4325</v>
      </c>
      <c r="J68" s="19" t="s">
        <v>109</v>
      </c>
      <c r="K68" s="19" t="s">
        <v>82</v>
      </c>
      <c r="L68" s="32"/>
    </row>
    <row r="69" ht="12.75" customHeight="1">
      <c r="A69" s="13"/>
      <c r="B69" s="10"/>
      <c r="C69" s="10"/>
      <c r="D69" s="10"/>
      <c r="E69" s="10"/>
      <c r="F69" s="10"/>
      <c r="G69" s="10"/>
      <c r="H69" s="10"/>
      <c r="I69" s="10"/>
      <c r="J69" s="19"/>
      <c r="K69" s="19"/>
      <c r="L69" s="32"/>
    </row>
    <row r="70" ht="12.75" customHeight="1">
      <c r="B70" s="11"/>
      <c r="C70" s="11"/>
      <c r="D70" s="11"/>
      <c r="F70" s="11"/>
      <c r="G70" s="19"/>
      <c r="H70" s="11"/>
      <c r="I70" s="19"/>
      <c r="J70" s="19"/>
    </row>
    <row r="71" ht="12.75" customHeight="1">
      <c r="A71" s="8">
        <v>80.0</v>
      </c>
      <c r="B71" s="9">
        <v>31.91</v>
      </c>
      <c r="C71" s="10">
        <v>91.0</v>
      </c>
      <c r="D71" s="9">
        <v>6.76</v>
      </c>
      <c r="E71" s="9">
        <v>46.54</v>
      </c>
      <c r="F71" s="30">
        <v>251.0</v>
      </c>
      <c r="G71" s="29">
        <v>14.92</v>
      </c>
      <c r="H71" s="29">
        <v>272.71</v>
      </c>
    </row>
    <row r="72" ht="12.75" customHeight="1">
      <c r="A72" s="11"/>
      <c r="B72" s="11">
        <v>0.7515</v>
      </c>
      <c r="C72" s="11">
        <v>1.6061</v>
      </c>
      <c r="D72" s="11">
        <v>1.7433</v>
      </c>
      <c r="E72" s="11">
        <v>0.6875</v>
      </c>
      <c r="F72" s="11">
        <v>1.8499</v>
      </c>
      <c r="G72" s="11">
        <v>2.3589</v>
      </c>
      <c r="H72" s="11">
        <v>0.6354</v>
      </c>
    </row>
    <row r="73" ht="12.75" customHeight="1">
      <c r="A73" s="11"/>
      <c r="B73" s="12">
        <f>+ROUNDUP((B71*B72),2)</f>
        <v>23.99</v>
      </c>
      <c r="C73" s="13">
        <f>+TRUNC((C71*C72),0)</f>
        <v>146</v>
      </c>
      <c r="D73" s="12">
        <f>+TRUNC((D71*D72),2)</f>
        <v>11.78</v>
      </c>
      <c r="E73" s="12">
        <f>+ROUNDUP((E71*E72),2)</f>
        <v>32</v>
      </c>
      <c r="F73" s="13">
        <f>+TRUNC((F71*F72),0)</f>
        <v>464</v>
      </c>
      <c r="G73" s="12">
        <f>+TRUNC((G71*G72),2)</f>
        <v>35.19</v>
      </c>
      <c r="H73" s="12">
        <f>+ROUNDUP((H71*H72),2)</f>
        <v>173.28</v>
      </c>
    </row>
    <row r="74" ht="12.75" customHeight="1">
      <c r="A74" s="13"/>
      <c r="B74" s="10">
        <f>TRUNC(9.23076*(26.7-B73)^1.835)</f>
        <v>57</v>
      </c>
      <c r="C74" s="10">
        <f>TRUNC(1.84523*(C73-75)^1.348)</f>
        <v>577</v>
      </c>
      <c r="D74" s="10">
        <f>TRUNC(56.0211*(D73-1.5)^1.05)</f>
        <v>647</v>
      </c>
      <c r="E74" s="10">
        <f>TRUNC(4.99087*(42.5-E73)^1.81)</f>
        <v>351</v>
      </c>
      <c r="F74" s="10">
        <f>TRUNC(0.188807*(F73-210)^1.41)</f>
        <v>464</v>
      </c>
      <c r="G74" s="10">
        <f>TRUNC(15.9803*(G73-3.8)^1.04)</f>
        <v>575</v>
      </c>
      <c r="H74" s="10">
        <f>TRUNC(0.11193*(254-H73)^1.88)</f>
        <v>430</v>
      </c>
      <c r="I74" s="10">
        <f>SUM(B74:H74)</f>
        <v>3101</v>
      </c>
      <c r="J74" s="19" t="s">
        <v>110</v>
      </c>
      <c r="K74" s="19" t="s">
        <v>82</v>
      </c>
    </row>
    <row r="75" ht="12.75" customHeight="1">
      <c r="B75" s="11"/>
      <c r="C75" s="11"/>
      <c r="D75" s="11"/>
      <c r="F75" s="11"/>
      <c r="H75" s="11"/>
    </row>
    <row r="76" ht="12.75" customHeight="1">
      <c r="C76" s="11"/>
      <c r="D76" s="11"/>
    </row>
    <row r="77" ht="12.75" customHeight="1">
      <c r="C77" s="11"/>
      <c r="D77" s="11"/>
    </row>
    <row r="78" ht="12.75" customHeight="1">
      <c r="C78" s="11"/>
      <c r="D78" s="11"/>
    </row>
    <row r="79" ht="12.75" customHeight="1">
      <c r="C79" s="11"/>
      <c r="D79" s="11"/>
    </row>
    <row r="80" ht="12.75" customHeight="1">
      <c r="C80" s="11"/>
      <c r="D80" s="11"/>
    </row>
    <row r="81" ht="12.75" customHeight="1">
      <c r="C81" s="11"/>
      <c r="D81" s="11"/>
    </row>
    <row r="82" ht="12.75" customHeight="1">
      <c r="D82" s="11"/>
    </row>
    <row r="83" ht="12.75" customHeight="1">
      <c r="D83" s="11"/>
    </row>
    <row r="84" ht="12.75" customHeight="1">
      <c r="D84" s="11"/>
    </row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14.88"/>
    <col customWidth="1" min="3" max="3" width="11.38"/>
    <col customWidth="1" min="4" max="5" width="11.5"/>
    <col customWidth="1" min="6" max="6" width="10.88"/>
    <col customWidth="1" min="7" max="7" width="11.0"/>
    <col customWidth="1" min="8" max="8" width="12.13"/>
    <col customWidth="1" min="9" max="9" width="13.13"/>
    <col customWidth="1" min="10" max="10" width="17.38"/>
    <col customWidth="1" min="11" max="11" width="13.38"/>
    <col customWidth="1" min="12" max="12" width="16.5"/>
    <col customWidth="1" min="13" max="13" width="8.0"/>
    <col customWidth="1" min="14" max="14" width="13.5"/>
    <col customWidth="1" min="15" max="15" width="8.0"/>
    <col customWidth="1" min="16" max="16" width="13.5"/>
    <col customWidth="1" min="17" max="26" width="8.0"/>
  </cols>
  <sheetData>
    <row r="1" ht="15.0" customHeight="1">
      <c r="A1" s="15" t="s">
        <v>111</v>
      </c>
    </row>
    <row r="2" ht="15.0" customHeight="1">
      <c r="A2" s="15"/>
    </row>
    <row r="3" ht="12.75" customHeight="1">
      <c r="B3" s="16" t="s">
        <v>112</v>
      </c>
      <c r="C3" s="16" t="s">
        <v>6</v>
      </c>
      <c r="D3" s="16" t="s">
        <v>37</v>
      </c>
      <c r="E3" s="16" t="s">
        <v>36</v>
      </c>
      <c r="F3" s="16" t="s">
        <v>113</v>
      </c>
      <c r="G3" s="16" t="s">
        <v>50</v>
      </c>
      <c r="H3" s="16" t="s">
        <v>114</v>
      </c>
    </row>
    <row r="4" ht="12.75" customHeight="1">
      <c r="B4" s="11"/>
      <c r="C4" s="11"/>
      <c r="D4" s="11"/>
      <c r="E4" s="11"/>
      <c r="F4" s="11"/>
      <c r="G4" s="11"/>
      <c r="H4" s="11"/>
    </row>
    <row r="5" ht="12.75" customHeight="1">
      <c r="A5" s="8">
        <v>30.0</v>
      </c>
      <c r="B5" s="9">
        <v>7.4</v>
      </c>
      <c r="C5" s="10">
        <v>669.0</v>
      </c>
      <c r="D5" s="9">
        <v>13.56</v>
      </c>
      <c r="E5" s="10">
        <v>195.0</v>
      </c>
      <c r="F5" s="9">
        <v>8.89</v>
      </c>
      <c r="G5" s="10">
        <v>470.0</v>
      </c>
      <c r="H5" s="9">
        <f>3*60+11.19</f>
        <v>191.19</v>
      </c>
    </row>
    <row r="6" ht="12.75" customHeight="1">
      <c r="A6" s="11"/>
      <c r="B6" s="11">
        <v>1.0</v>
      </c>
      <c r="C6" s="11">
        <v>1.0</v>
      </c>
      <c r="D6" s="11">
        <v>1.0</v>
      </c>
      <c r="E6" s="11">
        <v>1.0</v>
      </c>
      <c r="F6" s="11">
        <v>1.0</v>
      </c>
      <c r="G6" s="11">
        <v>1.0</v>
      </c>
      <c r="H6" s="11">
        <v>1.0</v>
      </c>
    </row>
    <row r="7" ht="12.75" customHeight="1">
      <c r="A7" s="11"/>
      <c r="B7" s="12">
        <f>+ROUNDUP((B5*B6),2)</f>
        <v>7.4</v>
      </c>
      <c r="C7" s="13">
        <f>+TRUNC((C5*C6),0)</f>
        <v>669</v>
      </c>
      <c r="D7" s="12">
        <f>+TRUNC((D5*D6),2)</f>
        <v>13.56</v>
      </c>
      <c r="E7" s="13">
        <f>+TRUNC((E5*E6),0)</f>
        <v>195</v>
      </c>
      <c r="F7" s="12">
        <f>+ROUNDUP((F5*F6),2)</f>
        <v>8.89</v>
      </c>
      <c r="G7" s="13">
        <f>+TRUNC((G5*G6),0)</f>
        <v>470</v>
      </c>
      <c r="H7" s="12">
        <f>+ROUNDUP((H5*H6),2)</f>
        <v>191.19</v>
      </c>
    </row>
    <row r="8" ht="12.75" customHeight="1">
      <c r="A8" s="13"/>
      <c r="B8" s="10">
        <f>TRUNC(58.015*(11.5-B7)^1.81)</f>
        <v>745</v>
      </c>
      <c r="C8" s="10">
        <f>TRUNC(0.14354*(C7-220)^1.4)</f>
        <v>741</v>
      </c>
      <c r="D8" s="10">
        <f>TRUNC(51.39*(D7-1.5)^1.05)</f>
        <v>701</v>
      </c>
      <c r="E8" s="10">
        <f>TRUNC(0.8465*(E7-75)^1.42)</f>
        <v>758</v>
      </c>
      <c r="F8" s="10">
        <f>TRUNC(20.5173*(15.5-F7)^1.92)</f>
        <v>770</v>
      </c>
      <c r="G8" s="10">
        <f>TRUNC(0.2797*(G7-100)^1.35)</f>
        <v>819</v>
      </c>
      <c r="H8" s="10">
        <f>TRUNC(0.08713*(305.5-H7)^1.85)</f>
        <v>559</v>
      </c>
      <c r="I8" s="17">
        <f>SUM(B8:H8)</f>
        <v>5093</v>
      </c>
    </row>
    <row r="9" ht="12.75" customHeight="1">
      <c r="B9" s="11"/>
      <c r="C9" s="11"/>
      <c r="D9" s="11"/>
      <c r="E9" s="11"/>
      <c r="F9" s="11"/>
      <c r="G9" s="11"/>
      <c r="H9" s="11"/>
    </row>
    <row r="10" ht="12.75" customHeight="1">
      <c r="A10" s="8">
        <v>35.0</v>
      </c>
      <c r="B10" s="9">
        <v>7.4</v>
      </c>
      <c r="C10" s="10">
        <v>669.0</v>
      </c>
      <c r="D10" s="9">
        <v>13.56</v>
      </c>
      <c r="E10" s="10">
        <v>195.0</v>
      </c>
      <c r="F10" s="9">
        <v>8.89</v>
      </c>
      <c r="G10" s="10">
        <v>470.0</v>
      </c>
      <c r="H10" s="9">
        <f>3*60+11.19</f>
        <v>191.19</v>
      </c>
      <c r="K10" s="9"/>
      <c r="L10" s="10"/>
      <c r="M10" s="9"/>
      <c r="N10" s="10"/>
      <c r="O10" s="9"/>
      <c r="P10" s="10"/>
      <c r="Q10" s="9"/>
    </row>
    <row r="11" ht="12.75" customHeight="1">
      <c r="A11" s="11"/>
      <c r="B11" s="11">
        <v>0.9859</v>
      </c>
      <c r="C11" s="11">
        <v>1.0317</v>
      </c>
      <c r="D11" s="11">
        <v>1.0372</v>
      </c>
      <c r="E11" s="11">
        <v>1.026</v>
      </c>
      <c r="F11" s="11">
        <v>0.9838</v>
      </c>
      <c r="G11" s="11">
        <v>1.0168</v>
      </c>
      <c r="H11" s="11">
        <v>0.9928</v>
      </c>
    </row>
    <row r="12" ht="12.75" customHeight="1">
      <c r="A12" s="11"/>
      <c r="B12" s="12">
        <f>+ROUNDUP((B10*B11),2)</f>
        <v>7.3</v>
      </c>
      <c r="C12" s="13">
        <f>+TRUNC((C10*C11),0)</f>
        <v>690</v>
      </c>
      <c r="D12" s="12">
        <f>+TRUNC((D10*D11),2)</f>
        <v>14.06</v>
      </c>
      <c r="E12" s="13">
        <f>+TRUNC((E10*E11),0)</f>
        <v>200</v>
      </c>
      <c r="F12" s="12">
        <f>+ROUNDUP((F10*F11),2)</f>
        <v>8.75</v>
      </c>
      <c r="G12" s="13">
        <f>+TRUNC((G10*G11),0)</f>
        <v>477</v>
      </c>
      <c r="H12" s="12">
        <f>+ROUNDUP((H10*H11),2)</f>
        <v>189.82</v>
      </c>
    </row>
    <row r="13" ht="12.75" customHeight="1">
      <c r="A13" s="13"/>
      <c r="B13" s="10">
        <f>TRUNC(58.015*(11.5-B12)^1.81)</f>
        <v>779</v>
      </c>
      <c r="C13" s="10">
        <f>TRUNC(0.14354*(C12-220)^1.4)</f>
        <v>790</v>
      </c>
      <c r="D13" s="10">
        <f>TRUNC(51.39*(D12-1.5)^1.05)</f>
        <v>732</v>
      </c>
      <c r="E13" s="10">
        <f>TRUNC(0.8465*(E12-75)^1.42)</f>
        <v>803</v>
      </c>
      <c r="F13" s="10">
        <f>TRUNC(20.5173*(15.5-F12)^1.92)</f>
        <v>802</v>
      </c>
      <c r="G13" s="10">
        <f>TRUNC(0.2797*(G12-100)^1.35)</f>
        <v>840</v>
      </c>
      <c r="H13" s="10">
        <f>TRUNC(0.08713*(305.5-H12)^1.85)</f>
        <v>571</v>
      </c>
      <c r="I13" s="17">
        <f>SUM(B13:H13)</f>
        <v>5317</v>
      </c>
      <c r="J13" s="19" t="s">
        <v>19</v>
      </c>
    </row>
    <row r="14" ht="12.75" customHeight="1">
      <c r="B14" s="8"/>
      <c r="C14" s="8"/>
      <c r="D14" s="8"/>
      <c r="E14" s="8"/>
      <c r="F14" s="11"/>
      <c r="G14" s="8"/>
      <c r="H14" s="8"/>
    </row>
    <row r="15" ht="12.75" customHeight="1">
      <c r="A15" s="8">
        <v>40.0</v>
      </c>
      <c r="B15" s="9">
        <v>7.91</v>
      </c>
      <c r="C15" s="10">
        <v>546.0</v>
      </c>
      <c r="D15" s="9">
        <v>9.98</v>
      </c>
      <c r="E15" s="10">
        <v>168.0</v>
      </c>
      <c r="F15" s="9">
        <v>9.99</v>
      </c>
      <c r="G15" s="10">
        <v>310.0</v>
      </c>
      <c r="H15" s="9">
        <v>190.11</v>
      </c>
    </row>
    <row r="16" ht="12.75" customHeight="1">
      <c r="A16" s="11"/>
      <c r="B16" s="11">
        <v>0.9568</v>
      </c>
      <c r="C16" s="11">
        <v>1.0899</v>
      </c>
      <c r="D16" s="11">
        <v>1.1137</v>
      </c>
      <c r="E16" s="11">
        <v>1.0486</v>
      </c>
      <c r="F16" s="11">
        <v>0.9466</v>
      </c>
      <c r="G16" s="11">
        <v>1.0773</v>
      </c>
      <c r="H16" s="11">
        <v>0.9537</v>
      </c>
    </row>
    <row r="17" ht="12.75" customHeight="1">
      <c r="A17" s="11"/>
      <c r="B17" s="12">
        <f>+ROUNDUP((B15*B16),2)</f>
        <v>7.57</v>
      </c>
      <c r="C17" s="13">
        <f>+TRUNC((C15*C16),0)</f>
        <v>595</v>
      </c>
      <c r="D17" s="12">
        <f>+TRUNC((D15*D16),2)</f>
        <v>11.11</v>
      </c>
      <c r="E17" s="13">
        <f>+TRUNC((E15*E16),0)</f>
        <v>176</v>
      </c>
      <c r="F17" s="12">
        <f>+ROUNDUP((F15*F16),2)</f>
        <v>9.46</v>
      </c>
      <c r="G17" s="13">
        <f>+TRUNC((G15*G16),0)</f>
        <v>333</v>
      </c>
      <c r="H17" s="12">
        <f>+ROUNDUP((H15*H16),2)</f>
        <v>181.31</v>
      </c>
    </row>
    <row r="18" ht="12.75" customHeight="1">
      <c r="A18" s="10"/>
      <c r="B18" s="10">
        <f>TRUNC(58.015*(11.5-B17)^1.81)</f>
        <v>690</v>
      </c>
      <c r="C18" s="10">
        <f>TRUNC(0.14354*(C17-220)^1.4)</f>
        <v>576</v>
      </c>
      <c r="D18" s="10">
        <f>TRUNC(51.39*(D17-1.5)^1.05)</f>
        <v>553</v>
      </c>
      <c r="E18" s="10">
        <f>TRUNC(0.8465*(E17-75)^1.42)</f>
        <v>593</v>
      </c>
      <c r="F18" s="10">
        <f>TRUNC(20.5173*(15.5-F17)^1.92)</f>
        <v>648</v>
      </c>
      <c r="G18" s="10">
        <f>TRUNC(0.2797*(G17-100)^1.35)</f>
        <v>439</v>
      </c>
      <c r="H18" s="10">
        <f>TRUNC(0.08713*(305.5-H17)^1.85)</f>
        <v>651</v>
      </c>
      <c r="I18" s="17">
        <f>SUM(B18:H18)</f>
        <v>4150</v>
      </c>
      <c r="J18" s="19" t="s">
        <v>115</v>
      </c>
    </row>
    <row r="19" ht="12.75" customHeight="1">
      <c r="A19" s="4"/>
      <c r="B19" s="8"/>
      <c r="C19" s="8"/>
      <c r="D19" s="8"/>
      <c r="E19" s="8"/>
      <c r="F19" s="11"/>
      <c r="G19" s="8"/>
      <c r="H19" s="8"/>
    </row>
    <row r="20" ht="12.75" customHeight="1">
      <c r="A20" s="8">
        <v>45.0</v>
      </c>
      <c r="B20" s="9">
        <v>8.12</v>
      </c>
      <c r="C20" s="10">
        <v>526.0</v>
      </c>
      <c r="D20" s="9">
        <v>10.13</v>
      </c>
      <c r="E20" s="10">
        <v>157.0</v>
      </c>
      <c r="F20" s="9">
        <v>9.97</v>
      </c>
      <c r="G20" s="10">
        <v>290.0</v>
      </c>
      <c r="H20" s="9">
        <f>3*60+20.42</f>
        <v>200.42</v>
      </c>
      <c r="K20" s="9"/>
      <c r="L20" s="10"/>
      <c r="M20" s="9"/>
      <c r="N20" s="10"/>
      <c r="O20" s="9"/>
      <c r="P20" s="10"/>
      <c r="Q20" s="9"/>
    </row>
    <row r="21" ht="12.75" customHeight="1">
      <c r="A21" s="11"/>
      <c r="B21" s="11">
        <v>0.9277</v>
      </c>
      <c r="C21" s="11">
        <v>1.1551</v>
      </c>
      <c r="D21" s="11">
        <v>1.2023</v>
      </c>
      <c r="E21" s="11">
        <v>1.1022</v>
      </c>
      <c r="F21" s="11">
        <v>0.9094</v>
      </c>
      <c r="G21" s="11">
        <v>1.1481</v>
      </c>
      <c r="H21" s="11">
        <v>0.9146</v>
      </c>
    </row>
    <row r="22" ht="12.75" customHeight="1">
      <c r="A22" s="11"/>
      <c r="B22" s="12">
        <f>+ROUNDUP((B20*B21),2)</f>
        <v>7.54</v>
      </c>
      <c r="C22" s="13">
        <f>+TRUNC((C20*C21),0)</f>
        <v>607</v>
      </c>
      <c r="D22" s="12">
        <f>+TRUNC((D20*D21),2)</f>
        <v>12.17</v>
      </c>
      <c r="E22" s="13">
        <f>+TRUNC((E20*E21),0)</f>
        <v>173</v>
      </c>
      <c r="F22" s="12">
        <f>+ROUNDUP((F20*F21),2)</f>
        <v>9.07</v>
      </c>
      <c r="G22" s="13">
        <f>+TRUNC((G20*G21),0)</f>
        <v>332</v>
      </c>
      <c r="H22" s="12">
        <f>+ROUNDUP((H20*H21),2)</f>
        <v>183.31</v>
      </c>
    </row>
    <row r="23" ht="12.75" customHeight="1">
      <c r="A23" s="13"/>
      <c r="B23" s="10">
        <f>TRUNC(58.015*(11.5-B22)^1.81)</f>
        <v>700</v>
      </c>
      <c r="C23" s="10">
        <f>TRUNC(0.14354*(C22-220)^1.4)</f>
        <v>602</v>
      </c>
      <c r="D23" s="10">
        <f>TRUNC(51.39*(D22-1.5)^1.05)</f>
        <v>617</v>
      </c>
      <c r="E23" s="10">
        <f>TRUNC(0.8465*(E22-75)^1.42)</f>
        <v>569</v>
      </c>
      <c r="F23" s="10">
        <f>TRUNC(20.5173*(15.5-F22)^1.92)</f>
        <v>730</v>
      </c>
      <c r="G23" s="10">
        <f>TRUNC(0.2797*(G22-100)^1.35)</f>
        <v>436</v>
      </c>
      <c r="H23" s="10">
        <f>TRUNC(0.08713*(305.5-H22)^1.85)</f>
        <v>632</v>
      </c>
      <c r="I23" s="17">
        <f>SUM(B23:H23)</f>
        <v>4286</v>
      </c>
      <c r="J23" s="19" t="s">
        <v>116</v>
      </c>
    </row>
    <row r="24" ht="12.75" customHeight="1">
      <c r="B24" s="11"/>
      <c r="C24" s="11"/>
      <c r="D24" s="11"/>
      <c r="E24" s="11"/>
      <c r="F24" s="11"/>
      <c r="G24" s="11"/>
      <c r="H24" s="11"/>
    </row>
    <row r="25" ht="12.75" customHeight="1">
      <c r="A25" s="8">
        <v>50.0</v>
      </c>
      <c r="B25" s="9">
        <v>8.96</v>
      </c>
      <c r="C25" s="10">
        <v>421.0</v>
      </c>
      <c r="D25" s="9">
        <v>12.09</v>
      </c>
      <c r="E25" s="10">
        <v>142.0</v>
      </c>
      <c r="F25" s="9">
        <v>11.46</v>
      </c>
      <c r="G25" s="10">
        <v>306.0</v>
      </c>
      <c r="H25" s="9">
        <v>215.51</v>
      </c>
    </row>
    <row r="26" ht="12.75" customHeight="1">
      <c r="A26" s="11"/>
      <c r="B26" s="11">
        <v>0.8986</v>
      </c>
      <c r="C26" s="11">
        <v>1.2286</v>
      </c>
      <c r="D26" s="11">
        <v>1.1721</v>
      </c>
      <c r="E26" s="11">
        <v>1.1617</v>
      </c>
      <c r="F26" s="11">
        <v>0.8922</v>
      </c>
      <c r="G26" s="11">
        <v>1.2272</v>
      </c>
      <c r="H26" s="11">
        <v>0.8755</v>
      </c>
    </row>
    <row r="27" ht="12.75" customHeight="1">
      <c r="A27" s="11"/>
      <c r="B27" s="12">
        <f>+ROUNDUP((B25*B26),2)</f>
        <v>8.06</v>
      </c>
      <c r="C27" s="13">
        <f>+TRUNC((C25*C26),0)</f>
        <v>517</v>
      </c>
      <c r="D27" s="12">
        <f>+TRUNC((D25*D26),2)</f>
        <v>14.17</v>
      </c>
      <c r="E27" s="13">
        <f>+TRUNC((E25*E26),0)</f>
        <v>164</v>
      </c>
      <c r="F27" s="12">
        <f>+ROUNDUP((F25*F26),2)</f>
        <v>10.23</v>
      </c>
      <c r="G27" s="13">
        <f>+TRUNC((G25*G26),0)</f>
        <v>375</v>
      </c>
      <c r="H27" s="12">
        <f>+ROUNDUP((H25*H26),2)</f>
        <v>188.68</v>
      </c>
    </row>
    <row r="28" ht="12.75" customHeight="1">
      <c r="A28" s="13"/>
      <c r="B28" s="10">
        <f>TRUNC(58.015*(11.5-B27)^1.81)</f>
        <v>542</v>
      </c>
      <c r="C28" s="10">
        <f>TRUNC(0.14354*(C27-220)^1.4)</f>
        <v>415</v>
      </c>
      <c r="D28" s="10">
        <f>TRUNC(51.39*(D27-1.5)^1.05)</f>
        <v>739</v>
      </c>
      <c r="E28" s="10">
        <f>TRUNC(0.8465*(E27-75)^1.42)</f>
        <v>496</v>
      </c>
      <c r="F28" s="10">
        <f>TRUNC(20.5173*(15.5-F27)^1.92)</f>
        <v>498</v>
      </c>
      <c r="G28" s="10">
        <f>TRUNC(0.2797*(G27-100)^1.35)</f>
        <v>549</v>
      </c>
      <c r="H28" s="10">
        <f>TRUNC(0.08713*(305.5-H27)^1.85)</f>
        <v>582</v>
      </c>
      <c r="I28" s="17">
        <f>SUM(B28:H28)</f>
        <v>3821</v>
      </c>
      <c r="J28" s="5" t="s">
        <v>117</v>
      </c>
    </row>
    <row r="29" ht="12.75" customHeight="1">
      <c r="B29" s="11"/>
      <c r="C29" s="11"/>
      <c r="D29" s="11"/>
      <c r="E29" s="11"/>
      <c r="F29" s="11"/>
      <c r="G29" s="11"/>
      <c r="H29" s="11"/>
    </row>
    <row r="30" ht="12.75" customHeight="1">
      <c r="A30" s="8">
        <v>55.0</v>
      </c>
      <c r="B30" s="9">
        <v>8.66</v>
      </c>
      <c r="C30" s="10">
        <v>414.0</v>
      </c>
      <c r="D30" s="9">
        <v>11.7</v>
      </c>
      <c r="E30" s="10">
        <v>139.0</v>
      </c>
      <c r="F30" s="9">
        <v>11.52</v>
      </c>
      <c r="G30" s="10">
        <v>300.0</v>
      </c>
      <c r="H30" s="9">
        <f>3*60+45.23</f>
        <v>225.23</v>
      </c>
      <c r="K30" s="9"/>
      <c r="L30" s="10"/>
      <c r="M30" s="9"/>
      <c r="N30" s="10"/>
      <c r="O30" s="9"/>
      <c r="P30" s="10"/>
      <c r="Q30" s="9"/>
    </row>
    <row r="31" ht="12.75" customHeight="1">
      <c r="A31" s="11"/>
      <c r="B31" s="11">
        <v>0.8695</v>
      </c>
      <c r="C31" s="11">
        <v>1.3121</v>
      </c>
      <c r="D31" s="11">
        <v>1.2706</v>
      </c>
      <c r="E31" s="11">
        <v>1.228</v>
      </c>
      <c r="F31" s="11">
        <v>0.855</v>
      </c>
      <c r="G31" s="11">
        <v>1.3182</v>
      </c>
      <c r="H31" s="11">
        <v>0.8364</v>
      </c>
    </row>
    <row r="32" ht="12.75" customHeight="1">
      <c r="A32" s="11"/>
      <c r="B32" s="12">
        <f>+ROUNDUP((B30*B31),2)</f>
        <v>7.53</v>
      </c>
      <c r="C32" s="13">
        <f>+TRUNC((C30*C31),0)</f>
        <v>543</v>
      </c>
      <c r="D32" s="12">
        <f>+TRUNC((D30*D31),2)</f>
        <v>14.86</v>
      </c>
      <c r="E32" s="13">
        <f>+TRUNC((E30*E31),0)</f>
        <v>170</v>
      </c>
      <c r="F32" s="12">
        <f>+ROUNDUP((F30*F31),2)</f>
        <v>9.85</v>
      </c>
      <c r="G32" s="13">
        <f>+TRUNC((G30*G31),0)</f>
        <v>395</v>
      </c>
      <c r="H32" s="12">
        <f>+ROUNDUP((H30*H31),2)</f>
        <v>188.39</v>
      </c>
    </row>
    <row r="33" ht="12.75" customHeight="1">
      <c r="A33" s="13"/>
      <c r="B33" s="10">
        <f>TRUNC(58.015*(11.5-B32)^1.81)</f>
        <v>703</v>
      </c>
      <c r="C33" s="10">
        <f>TRUNC(0.14354*(C32-220)^1.4)</f>
        <v>467</v>
      </c>
      <c r="D33" s="10">
        <f>TRUNC(51.39*(D32-1.5)^1.05)</f>
        <v>781</v>
      </c>
      <c r="E33" s="10">
        <f>TRUNC(0.8465*(E32-75)^1.42)</f>
        <v>544</v>
      </c>
      <c r="F33" s="10">
        <f>TRUNC(20.5173*(15.5-F32)^1.92)</f>
        <v>570</v>
      </c>
      <c r="G33" s="10">
        <f>TRUNC(0.2797*(G32-100)^1.35)</f>
        <v>603</v>
      </c>
      <c r="H33" s="10">
        <f>TRUNC(0.08713*(305.5-H32)^1.85)</f>
        <v>584</v>
      </c>
      <c r="I33" s="17">
        <f>SUM(B33:H33)</f>
        <v>4252</v>
      </c>
      <c r="J33" s="5" t="s">
        <v>117</v>
      </c>
    </row>
    <row r="34" ht="12.75" customHeight="1">
      <c r="A34" s="5" t="s">
        <v>24</v>
      </c>
      <c r="B34" s="11"/>
      <c r="C34" s="11"/>
      <c r="D34" s="11"/>
      <c r="E34" s="11"/>
      <c r="F34" s="11"/>
      <c r="G34" s="11"/>
      <c r="H34" s="11"/>
    </row>
    <row r="35" ht="12.75" customHeight="1">
      <c r="A35" s="8">
        <v>60.0</v>
      </c>
      <c r="B35" s="9">
        <v>9.16</v>
      </c>
      <c r="C35" s="10">
        <v>443.0</v>
      </c>
      <c r="D35" s="9">
        <v>9.61</v>
      </c>
      <c r="E35" s="10">
        <v>130.0</v>
      </c>
      <c r="F35" s="9">
        <v>10.48</v>
      </c>
      <c r="G35" s="10">
        <v>256.0</v>
      </c>
      <c r="H35" s="9">
        <v>213.85</v>
      </c>
    </row>
    <row r="36" ht="12.75" customHeight="1">
      <c r="A36" s="11"/>
      <c r="B36" s="11">
        <v>0.8404</v>
      </c>
      <c r="C36" s="11">
        <v>1.4078</v>
      </c>
      <c r="D36" s="11">
        <v>1.2482</v>
      </c>
      <c r="E36" s="11">
        <v>1.3025</v>
      </c>
      <c r="F36" s="11">
        <v>0.8312</v>
      </c>
      <c r="G36" s="11">
        <v>1.4236</v>
      </c>
      <c r="H36" s="11">
        <v>0.7968</v>
      </c>
    </row>
    <row r="37" ht="12.75" customHeight="1">
      <c r="A37" s="11"/>
      <c r="B37" s="12">
        <f>+ROUNDUP((B35*B36),2)</f>
        <v>7.7</v>
      </c>
      <c r="C37" s="13">
        <f>+TRUNC((C35*C36),0)</f>
        <v>623</v>
      </c>
      <c r="D37" s="12">
        <f>+TRUNC((D35*D36),2)</f>
        <v>11.99</v>
      </c>
      <c r="E37" s="13">
        <f>+TRUNC((E35*E36),0)</f>
        <v>169</v>
      </c>
      <c r="F37" s="12">
        <f>+ROUNDUP((F35*F36),2)</f>
        <v>8.72</v>
      </c>
      <c r="G37" s="13">
        <f>+TRUNC((G35*G36),0)</f>
        <v>364</v>
      </c>
      <c r="H37" s="12">
        <f>+ROUNDUP((H35*H36),2)</f>
        <v>170.4</v>
      </c>
    </row>
    <row r="38" ht="12.75" customHeight="1">
      <c r="A38" s="13"/>
      <c r="B38" s="10">
        <f>TRUNC(58.015*(11.5-B37)^1.81)</f>
        <v>650</v>
      </c>
      <c r="C38" s="10">
        <f>TRUNC(0.14354*(C37-220)^1.4)</f>
        <v>637</v>
      </c>
      <c r="D38" s="10">
        <f>TRUNC(51.39*(D37-1.5)^1.05)</f>
        <v>606</v>
      </c>
      <c r="E38" s="10">
        <f>TRUNC(0.8465*(E37-75)^1.42)</f>
        <v>536</v>
      </c>
      <c r="F38" s="10">
        <f>TRUNC(20.5173*(15.5-F37)^1.92)</f>
        <v>809</v>
      </c>
      <c r="G38" s="10">
        <f>TRUNC(0.2797*(G37-100)^1.35)</f>
        <v>519</v>
      </c>
      <c r="H38" s="10">
        <f>TRUNC(0.08713*(305.5-H37)^1.85)</f>
        <v>761</v>
      </c>
      <c r="I38" s="17">
        <f>SUM(B38:H38)</f>
        <v>4518</v>
      </c>
      <c r="J38" s="5" t="s">
        <v>118</v>
      </c>
    </row>
    <row r="39" ht="12.75" customHeight="1">
      <c r="B39" s="11"/>
      <c r="C39" s="11"/>
      <c r="D39" s="11"/>
      <c r="E39" s="11"/>
      <c r="F39" s="11"/>
      <c r="G39" s="11"/>
      <c r="H39" s="11"/>
    </row>
    <row r="40" ht="12.75" customHeight="1">
      <c r="A40" s="8">
        <v>65.0</v>
      </c>
      <c r="B40" s="9">
        <v>9.94</v>
      </c>
      <c r="C40" s="10">
        <v>393.0</v>
      </c>
      <c r="D40" s="9">
        <v>10.06</v>
      </c>
      <c r="E40" s="10">
        <v>139.0</v>
      </c>
      <c r="F40" s="9">
        <v>11.88</v>
      </c>
      <c r="G40" s="10">
        <v>276.0</v>
      </c>
      <c r="H40" s="9">
        <v>246.22</v>
      </c>
      <c r="J40" s="9"/>
      <c r="K40" s="10"/>
      <c r="L40" s="9"/>
      <c r="M40" s="10"/>
      <c r="N40" s="9"/>
      <c r="O40" s="10"/>
      <c r="P40" s="9"/>
    </row>
    <row r="41" ht="12.75" customHeight="1">
      <c r="A41" s="11"/>
      <c r="B41" s="11">
        <v>0.8101</v>
      </c>
      <c r="C41" s="11">
        <v>1.5186</v>
      </c>
      <c r="D41" s="11">
        <v>1.3607</v>
      </c>
      <c r="E41" s="11">
        <v>1.3869</v>
      </c>
      <c r="F41" s="11">
        <v>0.794</v>
      </c>
      <c r="G41" s="11">
        <v>1.5475</v>
      </c>
      <c r="H41" s="11">
        <v>0.7561</v>
      </c>
    </row>
    <row r="42" ht="12.75" customHeight="1">
      <c r="A42" s="11"/>
      <c r="B42" s="12">
        <f>+ROUNDUP((B40*B41),2)</f>
        <v>8.06</v>
      </c>
      <c r="C42" s="13">
        <f>+TRUNC((C40*C41),0)</f>
        <v>596</v>
      </c>
      <c r="D42" s="12">
        <f>+TRUNC((D40*D41),2)</f>
        <v>13.68</v>
      </c>
      <c r="E42" s="13">
        <f>+TRUNC((E40*E41),0)</f>
        <v>192</v>
      </c>
      <c r="F42" s="12">
        <f>+ROUNDUP((F40*F41),2)</f>
        <v>9.44</v>
      </c>
      <c r="G42" s="13">
        <f>+TRUNC((G40*G41),0)</f>
        <v>427</v>
      </c>
      <c r="H42" s="12">
        <f>+ROUNDUP((H40*H41),2)</f>
        <v>186.17</v>
      </c>
    </row>
    <row r="43" ht="12.75" customHeight="1">
      <c r="A43" s="13"/>
      <c r="B43" s="10">
        <f>TRUNC(58.015*(11.5-B42)^1.81)</f>
        <v>542</v>
      </c>
      <c r="C43" s="10">
        <f>TRUNC(0.14354*(C42-220)^1.4)</f>
        <v>578</v>
      </c>
      <c r="D43" s="10">
        <f>TRUNC(51.39*(D42-1.5)^1.05)</f>
        <v>709</v>
      </c>
      <c r="E43" s="10">
        <f>TRUNC(0.8465*(E42-75)^1.42)</f>
        <v>731</v>
      </c>
      <c r="F43" s="10">
        <f>TRUNC(20.5173*(15.5-F42)^1.92)</f>
        <v>652</v>
      </c>
      <c r="G43" s="10">
        <f>TRUNC(0.2797*(G42-100)^1.35)</f>
        <v>693</v>
      </c>
      <c r="H43" s="10">
        <f>TRUNC(0.08713*(305.5-H42)^1.85)</f>
        <v>605</v>
      </c>
      <c r="I43" s="17">
        <f>SUM(B43:H43)</f>
        <v>4510</v>
      </c>
      <c r="J43" s="5" t="s">
        <v>119</v>
      </c>
    </row>
    <row r="44" ht="12.75" customHeight="1">
      <c r="C44" s="11"/>
      <c r="D44" s="11"/>
      <c r="E44" s="11"/>
      <c r="F44" s="11"/>
      <c r="G44" s="11"/>
      <c r="H44" s="11"/>
    </row>
    <row r="45" ht="12.75" customHeight="1">
      <c r="A45" s="8">
        <v>70.0</v>
      </c>
      <c r="B45" s="9">
        <v>9.94</v>
      </c>
      <c r="C45" s="10">
        <v>393.0</v>
      </c>
      <c r="D45" s="9">
        <v>10.06</v>
      </c>
      <c r="E45" s="10">
        <v>139.0</v>
      </c>
      <c r="F45" s="9">
        <v>11.88</v>
      </c>
      <c r="G45" s="10">
        <v>276.0</v>
      </c>
      <c r="H45" s="9">
        <v>246.22</v>
      </c>
    </row>
    <row r="46" ht="12.75" customHeight="1">
      <c r="A46" s="11"/>
      <c r="B46" s="11">
        <v>0.7772</v>
      </c>
      <c r="C46" s="11">
        <v>1.6482</v>
      </c>
      <c r="D46" s="20">
        <v>1.2806</v>
      </c>
      <c r="E46" s="11">
        <v>1.4832</v>
      </c>
      <c r="F46" s="11">
        <v>0.7714</v>
      </c>
      <c r="G46" s="11">
        <v>1.6949</v>
      </c>
      <c r="H46" s="11">
        <v>0.7111</v>
      </c>
    </row>
    <row r="47" ht="12.75" customHeight="1">
      <c r="A47" s="11"/>
      <c r="B47" s="12">
        <f>+ROUNDUP((B45*B46),2)</f>
        <v>7.73</v>
      </c>
      <c r="C47" s="13">
        <f>+TRUNC((C45*C46),0)</f>
        <v>647</v>
      </c>
      <c r="D47" s="12">
        <f>+TRUNC((D45*D46),2)</f>
        <v>12.88</v>
      </c>
      <c r="E47" s="13">
        <f>+TRUNC((E45*E46),0)</f>
        <v>206</v>
      </c>
      <c r="F47" s="12">
        <f>+ROUNDUP((F45*F46),2)</f>
        <v>9.17</v>
      </c>
      <c r="G47" s="13">
        <f>+TRUNC((G45*G46),0)</f>
        <v>467</v>
      </c>
      <c r="H47" s="12">
        <f>+ROUNDUP((H45*H46),2)</f>
        <v>175.09</v>
      </c>
    </row>
    <row r="48" ht="12.75" customHeight="1">
      <c r="A48" s="13"/>
      <c r="B48" s="10">
        <f>TRUNC(58.015*(11.5-B47)^1.81)</f>
        <v>640</v>
      </c>
      <c r="C48" s="10">
        <f>TRUNC(0.14354*(C47-220)^1.4)</f>
        <v>691</v>
      </c>
      <c r="D48" s="10">
        <f>TRUNC(51.39*(D47-1.5)^1.05)</f>
        <v>660</v>
      </c>
      <c r="E48" s="10">
        <f>TRUNC(0.8465*(E47-75)^1.42)</f>
        <v>859</v>
      </c>
      <c r="F48" s="10">
        <f>TRUNC(20.5173*(15.5-F47)^1.92)</f>
        <v>709</v>
      </c>
      <c r="G48" s="10">
        <f>TRUNC(0.2797*(G47-100)^1.35)</f>
        <v>810</v>
      </c>
      <c r="H48" s="10">
        <f>TRUNC(0.08713*(305.5-H47)^1.85)</f>
        <v>713</v>
      </c>
      <c r="I48" s="17">
        <f>SUM(B48:H48)</f>
        <v>5082</v>
      </c>
    </row>
    <row r="49" ht="12.75" customHeight="1">
      <c r="C49" s="11"/>
      <c r="D49" s="11"/>
      <c r="E49" s="11"/>
      <c r="F49" s="11"/>
      <c r="G49" s="11"/>
      <c r="H49" s="11"/>
    </row>
    <row r="50" ht="12.75" customHeight="1">
      <c r="A50" s="8">
        <v>75.0</v>
      </c>
      <c r="B50" s="9">
        <v>9.94</v>
      </c>
      <c r="C50" s="10">
        <v>393.0</v>
      </c>
      <c r="D50" s="9">
        <v>10.06</v>
      </c>
      <c r="E50" s="10">
        <v>139.0</v>
      </c>
      <c r="F50" s="9">
        <v>11.88</v>
      </c>
      <c r="G50" s="10">
        <v>276.0</v>
      </c>
      <c r="H50" s="9">
        <v>246.22</v>
      </c>
    </row>
    <row r="51" ht="12.75" customHeight="1">
      <c r="A51" s="11"/>
      <c r="B51" s="11">
        <v>0.7399</v>
      </c>
      <c r="C51" s="11">
        <v>1.8021</v>
      </c>
      <c r="D51" s="20">
        <v>1.3993</v>
      </c>
      <c r="E51" s="11">
        <v>1.5943</v>
      </c>
      <c r="F51" s="11">
        <v>0.7328</v>
      </c>
      <c r="G51" s="11">
        <v>1.8733</v>
      </c>
      <c r="H51" s="11">
        <v>0.6588</v>
      </c>
    </row>
    <row r="52" ht="12.75" customHeight="1">
      <c r="A52" s="11"/>
      <c r="B52" s="12">
        <f>+ROUNDUP((B50*B51),2)</f>
        <v>7.36</v>
      </c>
      <c r="C52" s="13">
        <f>+TRUNC((C50*C51),0)</f>
        <v>708</v>
      </c>
      <c r="D52" s="12">
        <f>+TRUNC((D50*D51),2)</f>
        <v>14.07</v>
      </c>
      <c r="E52" s="13">
        <f>+TRUNC((E50*E51),0)</f>
        <v>221</v>
      </c>
      <c r="F52" s="12">
        <f>+ROUNDUP((F50*F51),2)</f>
        <v>8.71</v>
      </c>
      <c r="G52" s="13">
        <f>+TRUNC((G50*G51),0)</f>
        <v>517</v>
      </c>
      <c r="H52" s="12">
        <f>+ROUNDUP((H50*H51),2)</f>
        <v>162.21</v>
      </c>
    </row>
    <row r="53" ht="12.75" customHeight="1">
      <c r="A53" s="13"/>
      <c r="B53" s="10">
        <f>TRUNC(58.015*(11.5-B52)^1.81)</f>
        <v>759</v>
      </c>
      <c r="C53" s="10">
        <f>TRUNC(0.14354*(C52-220)^1.4)</f>
        <v>833</v>
      </c>
      <c r="D53" s="10">
        <f>TRUNC(51.39*(D52-1.5)^1.05)</f>
        <v>733</v>
      </c>
      <c r="E53" s="10">
        <f>TRUNC(0.8465*(E52-75)^1.42)</f>
        <v>1002</v>
      </c>
      <c r="F53" s="10">
        <f>TRUNC(20.5173*(15.5-F52)^1.92)</f>
        <v>811</v>
      </c>
      <c r="G53" s="10">
        <f>TRUNC(0.2797*(G52-100)^1.35)</f>
        <v>963</v>
      </c>
      <c r="H53" s="10">
        <f>TRUNC(0.08713*(305.5-H52)^1.85)</f>
        <v>849</v>
      </c>
      <c r="I53" s="17">
        <f>SUM(B53:H53)</f>
        <v>5950</v>
      </c>
    </row>
    <row r="54" ht="12.75" customHeight="1">
      <c r="C54" s="11"/>
      <c r="D54" s="11"/>
      <c r="E54" s="11"/>
      <c r="F54" s="11"/>
      <c r="G54" s="11"/>
      <c r="H54" s="11"/>
    </row>
    <row r="55" ht="12.75" customHeight="1">
      <c r="A55" s="8">
        <v>80.0</v>
      </c>
      <c r="B55" s="9">
        <v>9.94</v>
      </c>
      <c r="C55" s="10">
        <v>393.0</v>
      </c>
      <c r="D55" s="9">
        <v>10.06</v>
      </c>
      <c r="E55" s="10">
        <v>139.0</v>
      </c>
      <c r="F55" s="9">
        <v>11.88</v>
      </c>
      <c r="G55" s="10">
        <v>276.0</v>
      </c>
      <c r="H55" s="9">
        <v>246.22</v>
      </c>
    </row>
    <row r="56" ht="12.75" customHeight="1">
      <c r="A56" s="11"/>
      <c r="B56" s="11">
        <v>0.6957</v>
      </c>
      <c r="C56" s="11">
        <v>1.9876</v>
      </c>
      <c r="D56" s="20">
        <v>1.5053</v>
      </c>
      <c r="E56" s="11">
        <v>1.7241</v>
      </c>
      <c r="F56" s="11">
        <v>0.6826</v>
      </c>
      <c r="G56" s="11">
        <v>2.0938</v>
      </c>
      <c r="H56" s="11">
        <v>0.5952</v>
      </c>
    </row>
    <row r="57" ht="12.75" customHeight="1">
      <c r="A57" s="11"/>
      <c r="B57" s="12">
        <f>+ROUNDUP((B55*B56),2)</f>
        <v>6.92</v>
      </c>
      <c r="C57" s="13">
        <f>+TRUNC((C55*C56),0)</f>
        <v>781</v>
      </c>
      <c r="D57" s="12">
        <f>+TRUNC((D55*D56),2)</f>
        <v>15.14</v>
      </c>
      <c r="E57" s="13">
        <f>+TRUNC((E55*E56),0)</f>
        <v>239</v>
      </c>
      <c r="F57" s="12">
        <f>+ROUNDUP((F55*F56),2)</f>
        <v>8.11</v>
      </c>
      <c r="G57" s="13">
        <f>+TRUNC((G55*G56),0)</f>
        <v>577</v>
      </c>
      <c r="H57" s="12">
        <f>+ROUNDUP((H55*H56),2)</f>
        <v>146.56</v>
      </c>
    </row>
    <row r="58" ht="12.75" customHeight="1">
      <c r="A58" s="13"/>
      <c r="B58" s="10">
        <f>TRUNC(58.015*(11.5-B57)^1.81)</f>
        <v>911</v>
      </c>
      <c r="C58" s="10">
        <f>TRUNC(0.14354*(C57-220)^1.4)</f>
        <v>1012</v>
      </c>
      <c r="D58" s="10">
        <f>TRUNC(51.39*(D57-1.5)^1.05)</f>
        <v>798</v>
      </c>
      <c r="E58" s="10">
        <f>TRUNC(0.8465*(E57-75)^1.42)</f>
        <v>1182</v>
      </c>
      <c r="F58" s="10">
        <f>TRUNC(20.5173*(15.5-F57)^1.92)</f>
        <v>954</v>
      </c>
      <c r="G58" s="10">
        <f>TRUNC(0.2797*(G57-100)^1.35)</f>
        <v>1155</v>
      </c>
      <c r="H58" s="10">
        <f>TRUNC(0.08713*(305.5-H57)^1.85)</f>
        <v>1029</v>
      </c>
      <c r="I58" s="17">
        <f>SUM(B58:H58)</f>
        <v>7041</v>
      </c>
    </row>
    <row r="59" ht="12.75" customHeight="1">
      <c r="C59" s="11"/>
      <c r="D59" s="11"/>
      <c r="E59" s="11"/>
      <c r="F59" s="11"/>
      <c r="G59" s="11"/>
      <c r="H59" s="11"/>
    </row>
    <row r="60" ht="12.75" customHeight="1">
      <c r="A60" s="8">
        <v>85.0</v>
      </c>
      <c r="B60" s="9">
        <v>9.94</v>
      </c>
      <c r="C60" s="10">
        <v>393.0</v>
      </c>
      <c r="D60" s="9">
        <v>10.06</v>
      </c>
      <c r="E60" s="10">
        <v>139.0</v>
      </c>
      <c r="F60" s="9">
        <v>11.88</v>
      </c>
      <c r="G60" s="10">
        <v>276.0</v>
      </c>
      <c r="H60" s="9">
        <v>246.22</v>
      </c>
    </row>
    <row r="61" ht="12.75" customHeight="1">
      <c r="A61" s="11"/>
      <c r="B61" s="11">
        <v>0.6413</v>
      </c>
      <c r="C61" s="11">
        <v>2.2158</v>
      </c>
      <c r="D61" s="20">
        <v>1.6866</v>
      </c>
      <c r="E61" s="11">
        <v>1.8779</v>
      </c>
      <c r="F61" s="11">
        <v>0.6178</v>
      </c>
      <c r="G61" s="11">
        <v>2.373</v>
      </c>
      <c r="H61" s="11">
        <v>0.5153</v>
      </c>
    </row>
    <row r="62" ht="12.75" customHeight="1">
      <c r="A62" s="11"/>
      <c r="B62" s="12">
        <f>+ROUNDUP((B60*B61),2)</f>
        <v>6.38</v>
      </c>
      <c r="C62" s="13">
        <f>+TRUNC((C60*C61),0)</f>
        <v>870</v>
      </c>
      <c r="D62" s="12">
        <f>+TRUNC((D60*D61),2)</f>
        <v>16.96</v>
      </c>
      <c r="E62" s="13">
        <f>+TRUNC((E60*E61),0)</f>
        <v>261</v>
      </c>
      <c r="F62" s="12">
        <f>+ROUNDUP((F60*F61),2)</f>
        <v>7.34</v>
      </c>
      <c r="G62" s="13">
        <f>+TRUNC((G60*G61),0)</f>
        <v>654</v>
      </c>
      <c r="H62" s="12">
        <f>+ROUNDUP((H60*H61),2)</f>
        <v>126.88</v>
      </c>
    </row>
    <row r="63" ht="12.75" customHeight="1">
      <c r="A63" s="13"/>
      <c r="B63" s="10">
        <f>TRUNC(58.015*(11.5-B62)^1.81)</f>
        <v>1115</v>
      </c>
      <c r="C63" s="10">
        <f>TRUNC(0.14354*(C62-220)^1.4)</f>
        <v>1244</v>
      </c>
      <c r="D63" s="10">
        <f>TRUNC(51.39*(D62-1.5)^1.05)</f>
        <v>911</v>
      </c>
      <c r="E63" s="10">
        <f>TRUNC(0.8465*(E62-75)^1.42)</f>
        <v>1413</v>
      </c>
      <c r="F63" s="10">
        <f>TRUNC(20.5173*(15.5-F62)^1.92)</f>
        <v>1154</v>
      </c>
      <c r="G63" s="10">
        <f>TRUNC(0.2797*(G62-100)^1.35)</f>
        <v>1413</v>
      </c>
      <c r="H63" s="10">
        <f>TRUNC(0.08713*(305.5-H62)^1.85)</f>
        <v>1277</v>
      </c>
      <c r="I63" s="17">
        <f>SUM(B63:H63)</f>
        <v>8527</v>
      </c>
    </row>
    <row r="64" ht="12.75" customHeight="1">
      <c r="C64" s="11"/>
      <c r="D64" s="11"/>
      <c r="E64" s="11"/>
      <c r="F64" s="11"/>
      <c r="G64" s="11"/>
      <c r="H64" s="11"/>
    </row>
    <row r="65" ht="12.75" customHeight="1">
      <c r="A65" s="8">
        <v>90.0</v>
      </c>
      <c r="B65" s="9">
        <v>9.94</v>
      </c>
      <c r="C65" s="10">
        <v>393.0</v>
      </c>
      <c r="D65" s="9">
        <v>10.06</v>
      </c>
      <c r="E65" s="10">
        <v>139.0</v>
      </c>
      <c r="F65" s="9">
        <v>11.88</v>
      </c>
      <c r="G65" s="10">
        <v>276.0</v>
      </c>
      <c r="H65" s="9">
        <v>246.22</v>
      </c>
    </row>
    <row r="66" ht="12.75" customHeight="1">
      <c r="A66" s="11"/>
      <c r="B66" s="11">
        <v>0.5725</v>
      </c>
      <c r="C66" s="11">
        <v>2.5031</v>
      </c>
      <c r="D66" s="20">
        <v>1.9535</v>
      </c>
      <c r="E66" s="11">
        <v>2.0635</v>
      </c>
      <c r="F66" s="11">
        <v>0.5001</v>
      </c>
      <c r="G66" s="11">
        <v>2.7382</v>
      </c>
      <c r="H66" s="11">
        <v>0.4127</v>
      </c>
    </row>
    <row r="67" ht="12.75" customHeight="1">
      <c r="A67" s="11"/>
      <c r="B67" s="12">
        <f>+ROUNDUP((B65*B66),2)</f>
        <v>5.7</v>
      </c>
      <c r="C67" s="13">
        <f>+TRUNC((C65*C66),0)</f>
        <v>983</v>
      </c>
      <c r="D67" s="12">
        <f>+TRUNC((D65*D66),2)</f>
        <v>19.65</v>
      </c>
      <c r="E67" s="13">
        <f>+TRUNC((E65*E66),0)</f>
        <v>286</v>
      </c>
      <c r="F67" s="12">
        <f>+ROUNDUP((F65*F66),2)</f>
        <v>5.95</v>
      </c>
      <c r="G67" s="13">
        <f>+TRUNC((G65*G66),0)</f>
        <v>755</v>
      </c>
      <c r="H67" s="12">
        <f>+ROUNDUP((H65*H66),2)</f>
        <v>101.62</v>
      </c>
    </row>
    <row r="68" ht="12.75" customHeight="1">
      <c r="A68" s="13"/>
      <c r="B68" s="10">
        <f>TRUNC(58.015*(11.5-B67)^1.81)</f>
        <v>1397</v>
      </c>
      <c r="C68" s="10">
        <f>TRUNC(0.14354*(C67-220)^1.4)</f>
        <v>1557</v>
      </c>
      <c r="D68" s="10">
        <f>TRUNC(51.39*(D67-1.5)^1.05)</f>
        <v>1078</v>
      </c>
      <c r="E68" s="10">
        <f>TRUNC(0.8465*(E67-75)^1.42)</f>
        <v>1690</v>
      </c>
      <c r="F68" s="10">
        <f>TRUNC(20.5173*(15.5-F67)^1.92)</f>
        <v>1562</v>
      </c>
      <c r="G68" s="10">
        <f>TRUNC(0.2797*(G67-100)^1.35)</f>
        <v>1772</v>
      </c>
      <c r="H68" s="10">
        <f>TRUNC(0.08713*(305.5-H67)^1.85)</f>
        <v>1631</v>
      </c>
      <c r="I68" s="17">
        <f>SUM(B68:H68)</f>
        <v>10687</v>
      </c>
    </row>
    <row r="69" ht="12.75" customHeight="1">
      <c r="C69" s="11"/>
      <c r="D69" s="11"/>
      <c r="E69" s="11"/>
      <c r="F69" s="11"/>
      <c r="G69" s="11"/>
      <c r="H69" s="11"/>
    </row>
    <row r="70" ht="12.75" customHeight="1">
      <c r="A70" s="8">
        <v>95.0</v>
      </c>
      <c r="B70" s="9">
        <v>19.99</v>
      </c>
      <c r="C70" s="10">
        <v>299.0</v>
      </c>
      <c r="D70" s="9">
        <v>99.99</v>
      </c>
      <c r="E70" s="10">
        <v>999.0</v>
      </c>
      <c r="F70" s="9">
        <v>11.88</v>
      </c>
      <c r="G70" s="10">
        <v>999.0</v>
      </c>
      <c r="H70" s="9">
        <v>999.99</v>
      </c>
    </row>
    <row r="71" ht="12.75" customHeight="1">
      <c r="A71" s="11"/>
      <c r="B71" s="11">
        <v>0.484</v>
      </c>
      <c r="C71" s="11">
        <v>2.876</v>
      </c>
      <c r="D71" s="20">
        <v>2.54044</v>
      </c>
      <c r="E71" s="11">
        <v>2.2925</v>
      </c>
      <c r="F71" s="20">
        <v>0.4119</v>
      </c>
      <c r="G71" s="11">
        <v>3.2362</v>
      </c>
      <c r="H71" s="11">
        <v>0.2791</v>
      </c>
    </row>
    <row r="72" ht="12.75" customHeight="1">
      <c r="A72" s="11"/>
      <c r="B72" s="12">
        <f>+ROUNDUP((B70*B71),2)</f>
        <v>9.68</v>
      </c>
      <c r="C72" s="13">
        <f>+TRUNC((C70*C71),0)</f>
        <v>859</v>
      </c>
      <c r="D72" s="12">
        <f>+TRUNC((D70*D71),2)</f>
        <v>254.01</v>
      </c>
      <c r="E72" s="13">
        <f>+TRUNC((E70*E71),0)</f>
        <v>2290</v>
      </c>
      <c r="F72" s="12">
        <f>+ROUNDUP((F70*F71),2)</f>
        <v>4.9</v>
      </c>
      <c r="G72" s="13">
        <f>+TRUNC((G70*G71),0)</f>
        <v>3232</v>
      </c>
      <c r="H72" s="12">
        <f>+ROUNDUP((H70*H71),2)</f>
        <v>279.1</v>
      </c>
    </row>
    <row r="73" ht="12.75" customHeight="1">
      <c r="A73" s="13"/>
      <c r="B73" s="10">
        <f>TRUNC(58.015*(11.5-B72)^1.81)</f>
        <v>171</v>
      </c>
      <c r="C73" s="10">
        <f>TRUNC(0.14354*(C72-220)^1.4)</f>
        <v>1215</v>
      </c>
      <c r="D73" s="10">
        <f>TRUNC(51.39*(D72-1.5)^1.05)</f>
        <v>17110</v>
      </c>
      <c r="E73" s="10">
        <f>TRUNC(0.8465*(E72-75)^1.42)</f>
        <v>47649</v>
      </c>
      <c r="F73" s="10">
        <f>TRUNC(20.5173*(15.5-F72)^1.92)</f>
        <v>1908</v>
      </c>
      <c r="G73" s="10">
        <f>TRUNC(0.2797*(G72-100)^1.35)</f>
        <v>14657</v>
      </c>
      <c r="H73" s="10">
        <f>TRUNC(0.08713*(305.5-H72)^1.85)</f>
        <v>37</v>
      </c>
      <c r="I73" s="17">
        <f>SUM(B73:H73)</f>
        <v>82747</v>
      </c>
    </row>
    <row r="74" ht="12.75" customHeight="1">
      <c r="C74" s="11"/>
      <c r="D74" s="11"/>
      <c r="E74" s="11"/>
      <c r="F74" s="8"/>
      <c r="G74" s="11"/>
      <c r="H74" s="11"/>
    </row>
    <row r="75" ht="12.75" customHeight="1">
      <c r="A75" s="8" t="s">
        <v>31</v>
      </c>
      <c r="B75" s="9">
        <v>29.99</v>
      </c>
      <c r="C75" s="10">
        <v>99.0</v>
      </c>
      <c r="D75" s="9">
        <v>99.99</v>
      </c>
      <c r="E75" s="10">
        <v>999.0</v>
      </c>
      <c r="F75" s="9">
        <v>11.88</v>
      </c>
      <c r="G75" s="10">
        <v>999.0</v>
      </c>
      <c r="H75" s="9">
        <v>999.99</v>
      </c>
    </row>
    <row r="76" ht="12.75" customHeight="1">
      <c r="A76" s="11"/>
      <c r="B76" s="20">
        <v>0.2783</v>
      </c>
      <c r="C76" s="20">
        <v>6.4392</v>
      </c>
      <c r="D76" s="20">
        <v>3.3512</v>
      </c>
      <c r="E76" s="20">
        <v>3.5</v>
      </c>
      <c r="F76" s="20">
        <v>0.3137</v>
      </c>
      <c r="G76" s="20">
        <v>4.8547</v>
      </c>
      <c r="H76" s="20">
        <v>0.1908</v>
      </c>
    </row>
    <row r="77" ht="12.75" customHeight="1">
      <c r="A77" s="11"/>
      <c r="B77" s="12">
        <f>+ROUNDUP((B75*B76),2)</f>
        <v>8.35</v>
      </c>
      <c r="C77" s="13">
        <f>+TRUNC((C75*C76),0)</f>
        <v>637</v>
      </c>
      <c r="D77" s="12">
        <f>+TRUNC((D75*D76),2)</f>
        <v>335.08</v>
      </c>
      <c r="E77" s="13">
        <f>+TRUNC((E75*E76),0)</f>
        <v>3496</v>
      </c>
      <c r="F77" s="12">
        <f>+ROUNDUP((F75*F76),2)</f>
        <v>3.73</v>
      </c>
      <c r="G77" s="13">
        <f>+TRUNC((G75*G76),0)</f>
        <v>4849</v>
      </c>
      <c r="H77" s="12">
        <f>+ROUNDUP((H75*H76),2)</f>
        <v>190.8</v>
      </c>
    </row>
    <row r="78" ht="12.75" customHeight="1">
      <c r="A78" s="13"/>
      <c r="B78" s="10">
        <f>TRUNC(58.015*(11.5-B77)^1.81)</f>
        <v>462</v>
      </c>
      <c r="C78" s="10">
        <f>TRUNC(0.14354*(C77-220)^1.4)</f>
        <v>668</v>
      </c>
      <c r="D78" s="10">
        <f>TRUNC(51.39*(D77-1.5)^1.05)</f>
        <v>22921</v>
      </c>
      <c r="E78" s="10">
        <f>TRUNC(0.8465*(E77-75)^1.42)</f>
        <v>88333</v>
      </c>
      <c r="F78" s="10">
        <f>TRUNC(20.5173*(15.5-F77)^1.92)</f>
        <v>2333</v>
      </c>
      <c r="G78" s="10">
        <f>TRUNC(0.2797*(G77-100)^1.35)</f>
        <v>25710</v>
      </c>
      <c r="H78" s="10">
        <f>TRUNC(0.08713*(305.5-H77)^1.85)</f>
        <v>562</v>
      </c>
      <c r="I78" s="17">
        <f>SUM(B78:H78)</f>
        <v>140989</v>
      </c>
    </row>
    <row r="79" ht="12.75" customHeight="1">
      <c r="C79" s="11"/>
      <c r="D79" s="11"/>
      <c r="E79" s="11"/>
      <c r="F79" s="8"/>
      <c r="G79" s="11"/>
      <c r="H79" s="11"/>
    </row>
    <row r="80" ht="12.75" customHeight="1">
      <c r="C80" s="11"/>
      <c r="D80" s="11"/>
      <c r="E80" s="11"/>
      <c r="F80" s="11"/>
      <c r="G80" s="11"/>
      <c r="H80" s="11"/>
    </row>
    <row r="81" ht="12.75" customHeight="1">
      <c r="C81" s="11"/>
      <c r="D81" s="11"/>
      <c r="E81" s="11"/>
      <c r="F81" s="11"/>
      <c r="G81" s="11"/>
      <c r="H81" s="11"/>
    </row>
    <row r="82" ht="12.75" customHeight="1">
      <c r="C82" s="11"/>
      <c r="D82" s="11"/>
      <c r="E82" s="11"/>
      <c r="F82" s="11"/>
      <c r="G82" s="11"/>
      <c r="H82" s="11"/>
    </row>
    <row r="83" ht="12.75" customHeight="1">
      <c r="C83" s="11"/>
      <c r="D83" s="11"/>
      <c r="E83" s="11"/>
      <c r="F83" s="11"/>
      <c r="G83" s="11"/>
      <c r="H83" s="11"/>
    </row>
    <row r="84" ht="12.75" customHeight="1">
      <c r="C84" s="11"/>
      <c r="D84" s="11"/>
      <c r="E84" s="11"/>
      <c r="F84" s="11"/>
      <c r="G84" s="11"/>
      <c r="H84" s="11"/>
    </row>
    <row r="85" ht="12.75" customHeight="1">
      <c r="C85" s="11"/>
      <c r="D85" s="11"/>
      <c r="E85" s="11"/>
      <c r="F85" s="11"/>
      <c r="G85" s="11"/>
      <c r="H85" s="11"/>
    </row>
    <row r="86" ht="12.75" customHeight="1">
      <c r="C86" s="11"/>
      <c r="D86" s="11"/>
      <c r="E86" s="11"/>
      <c r="F86" s="11"/>
      <c r="G86" s="11"/>
      <c r="H86" s="11"/>
    </row>
    <row r="87" ht="12.75" customHeight="1">
      <c r="C87" s="11"/>
      <c r="D87" s="11"/>
      <c r="E87" s="11"/>
      <c r="F87" s="11"/>
      <c r="G87" s="11"/>
      <c r="H87" s="11"/>
    </row>
    <row r="88" ht="12.75" customHeight="1">
      <c r="C88" s="11"/>
      <c r="D88" s="11"/>
      <c r="E88" s="11"/>
      <c r="F88" s="11"/>
      <c r="G88" s="11"/>
      <c r="H88" s="11"/>
    </row>
    <row r="89" ht="12.75" customHeight="1">
      <c r="B89" s="17"/>
      <c r="C89" s="11"/>
      <c r="D89" s="11"/>
      <c r="E89" s="11"/>
      <c r="F89" s="11"/>
      <c r="G89" s="11"/>
      <c r="H89" s="11"/>
    </row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